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39" firstSheet="8" activeTab="19"/>
  </bookViews>
  <sheets>
    <sheet name="BILL100" sheetId="1" r:id="rId1"/>
    <sheet name="BILL300" sheetId="2" r:id="rId2"/>
    <sheet name="BILL400" sheetId="3" r:id="rId3"/>
    <sheet name="BILL500" sheetId="4" r:id="rId4"/>
    <sheet name="BILL600" sheetId="5" r:id="rId5"/>
    <sheet name="BILL700 " sheetId="6" r:id="rId6"/>
    <sheet name="BILL800" sheetId="7" r:id="rId7"/>
    <sheet name="BILL900" sheetId="8" r:id="rId8"/>
    <sheet name="BILL1000" sheetId="9" r:id="rId9"/>
    <sheet name="BILL1100" sheetId="10" r:id="rId10"/>
    <sheet name="BILL1200" sheetId="11" r:id="rId11"/>
    <sheet name="BILL1300" sheetId="12" r:id="rId12"/>
    <sheet name="BILL1400" sheetId="13" r:id="rId13"/>
    <sheet name="BILL1600" sheetId="14" r:id="rId14"/>
    <sheet name="BILL 1700" sheetId="15" r:id="rId15"/>
    <sheet name="Grand Summary" sheetId="16" r:id="rId16"/>
    <sheet name="DW material" sheetId="17" r:id="rId17"/>
    <sheet name="DW Sum" sheetId="18" r:id="rId18"/>
    <sheet name="DW Personnel" sheetId="19" r:id="rId19"/>
    <sheet name="DW Equipment" sheetId="20" r:id="rId20"/>
  </sheets>
  <definedNames>
    <definedName name="_xlnm.Print_Area" localSheetId="14">'BILL 1700'!$A$1:$G$29</definedName>
    <definedName name="_xlnm.Print_Area" localSheetId="0">'BILL100'!$A$1:$G$60</definedName>
    <definedName name="_xlnm.Print_Area" localSheetId="8">'BILL1000'!$A$1:$G$22</definedName>
    <definedName name="_xlnm.Print_Area" localSheetId="9">'BILL1100'!$A$1:$G$24</definedName>
    <definedName name="_xlnm.Print_Area" localSheetId="10">'BILL1200'!$A$1:$G$36</definedName>
    <definedName name="_xlnm.Print_Area" localSheetId="11">'BILL1300'!$A$1:$G$37</definedName>
    <definedName name="_xlnm.Print_Area" localSheetId="12">'BILL1400'!$A$1:$G$36</definedName>
    <definedName name="_xlnm.Print_Area" localSheetId="13">'BILL1600'!$A$1:$G$36</definedName>
    <definedName name="_xlnm.Print_Area" localSheetId="1">'BILL300'!$A$1:$G$8</definedName>
    <definedName name="_xlnm.Print_Area" localSheetId="2">'BILL400'!$A$1:$G$27</definedName>
    <definedName name="_xlnm.Print_Area" localSheetId="3">'BILL500'!$A$1:$G$36</definedName>
    <definedName name="_xlnm.Print_Area" localSheetId="4">'BILL600'!$A$1:$G$56</definedName>
    <definedName name="_xlnm.Print_Area" localSheetId="5">'BILL700 '!$A$1:$G$23</definedName>
    <definedName name="_xlnm.Print_Area" localSheetId="6">'BILL800'!$A$1:$G$23</definedName>
    <definedName name="_xlnm.Print_Area" localSheetId="7">'BILL900'!$A$1:$G$47</definedName>
    <definedName name="_xlnm.Print_Area" localSheetId="17">'DW Sum'!$A$2:$E$12</definedName>
    <definedName name="_xlnm.Print_Area" localSheetId="15">'Grand Summary'!$A$1:$F$32</definedName>
  </definedNames>
  <calcPr fullCalcOnLoad="1"/>
</workbook>
</file>

<file path=xl/comments10.xml><?xml version="1.0" encoding="utf-8"?>
<comments xmlns="http://schemas.openxmlformats.org/spreadsheetml/2006/main">
  <authors>
    <author>DAVID</author>
  </authors>
  <commentList>
    <comment ref="H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III-13
IV-12
VI - 11
V - 9</t>
        </r>
      </text>
    </comment>
    <comment ref="I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- 13   IV - 10
V - 9, VI - 9</t>
        </r>
      </text>
    </comment>
    <comment ref="J8" authorId="0">
      <text>
        <r>
          <rPr>
            <b/>
            <sz val="8"/>
            <rFont val="Tahoma"/>
            <family val="2"/>
          </rPr>
          <t>XI - 1</t>
        </r>
      </text>
    </comment>
    <comment ref="J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- 13
IV - 14
V - 12
VI - 11
VII - 11</t>
        </r>
      </text>
    </comment>
    <comment ref="K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 - 2, 3</t>
        </r>
      </text>
    </comment>
    <comment ref="J9" authorId="0">
      <text>
        <r>
          <rPr>
            <b/>
            <sz val="8"/>
            <rFont val="Tahoma"/>
            <family val="2"/>
          </rPr>
          <t>II - 3</t>
        </r>
      </text>
    </comment>
  </commentList>
</comments>
</file>

<file path=xl/comments11.xml><?xml version="1.0" encoding="utf-8"?>
<comments xmlns="http://schemas.openxmlformats.org/spreadsheetml/2006/main">
  <authors>
    <author>DAVID</author>
  </authors>
  <commentList>
    <comment ref="H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IV-2</t>
        </r>
      </text>
    </comment>
    <comment ref="H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IV-9, 10, 11</t>
        </r>
      </text>
    </comment>
    <comment ref="H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V-2
VI-2(МОСТОПЛАСТ)</t>
        </r>
      </text>
    </comment>
    <comment ref="H9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V-10   VIII - 9</t>
        </r>
      </text>
    </comment>
    <comment ref="I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 - 2</t>
        </r>
      </text>
    </comment>
    <comment ref="I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 - 7, 8, 9</t>
        </r>
      </text>
    </comment>
    <comment ref="I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- 2    VI - 2 (мостопласт)</t>
        </r>
      </text>
    </comment>
    <comment ref="I9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- 10    VIII - 9</t>
        </r>
      </text>
    </comment>
    <comment ref="J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- 2</t>
        </r>
      </text>
    </comment>
    <comment ref="J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- 9, 10, 11</t>
        </r>
      </text>
    </comment>
    <comment ref="J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 - 1
VII - 2 мостопласт</t>
        </r>
      </text>
    </comment>
    <comment ref="J9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 - 13
IX - 10</t>
        </r>
      </text>
    </comment>
    <comment ref="H13" authorId="0">
      <text>
        <r>
          <rPr>
            <b/>
            <sz val="8"/>
            <rFont val="Tahoma"/>
            <family val="2"/>
          </rPr>
          <t>V - 12</t>
        </r>
      </text>
    </comment>
    <comment ref="H1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- 5
Vi - 5</t>
        </r>
      </text>
    </comment>
    <comment ref="I14" authorId="0">
      <text>
        <r>
          <rPr>
            <b/>
            <sz val="8"/>
            <rFont val="Tahoma"/>
            <family val="2"/>
          </rPr>
          <t>V - 5
VI - 5 НАРЕЗКА ШТРАБ</t>
        </r>
      </text>
    </comment>
    <comment ref="I13" authorId="0">
      <text>
        <r>
          <rPr>
            <b/>
            <sz val="8"/>
            <rFont val="Tahoma"/>
            <family val="2"/>
          </rPr>
          <t>V - 12</t>
        </r>
      </text>
    </comment>
    <comment ref="J14" authorId="0">
      <text>
        <r>
          <rPr>
            <b/>
            <sz val="8"/>
            <rFont val="Tahoma"/>
            <family val="2"/>
          </rPr>
          <t>VI - 4
VII - 5 нарезка штраб</t>
        </r>
      </text>
    </comment>
    <comment ref="J13" authorId="0">
      <text>
        <r>
          <rPr>
            <b/>
            <sz val="8"/>
            <rFont val="Tahoma"/>
            <family val="2"/>
          </rPr>
          <t>VI - 15
VII - 16</t>
        </r>
      </text>
    </comment>
    <comment ref="J15" authorId="0">
      <text>
        <r>
          <rPr>
            <b/>
            <sz val="8"/>
            <rFont val="Tahoma"/>
            <family val="2"/>
          </rPr>
          <t>VIII - 12a, 15</t>
        </r>
      </text>
    </comment>
  </commentList>
</comments>
</file>

<file path=xl/comments4.xml><?xml version="1.0" encoding="utf-8"?>
<comments xmlns="http://schemas.openxmlformats.org/spreadsheetml/2006/main">
  <authors>
    <author>DAVID</author>
  </authors>
  <commentList>
    <comment ref="E10" authorId="0">
      <text>
        <r>
          <rPr>
            <b/>
            <sz val="8"/>
            <rFont val="Tahoma"/>
            <family val="2"/>
          </rPr>
          <t>35+40 - II.2
               II-3
               III-2
141+40 - II-2
                 II-3
                III-2
                III-3</t>
        </r>
      </text>
    </comment>
    <comment ref="E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Терис - III-5
           IV-5</t>
        </r>
      </text>
    </comment>
    <comment ref="E1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35+40 - VII-1
141+40   VII-1
Терис - VIII-1</t>
        </r>
      </text>
    </comment>
    <comment ref="E2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35+40 - VII-3
141+40   VII-3
Терис - VIII-3</t>
        </r>
      </text>
    </comment>
  </commentList>
</comments>
</file>

<file path=xl/comments8.xml><?xml version="1.0" encoding="utf-8"?>
<comments xmlns="http://schemas.openxmlformats.org/spreadsheetml/2006/main">
  <authors>
    <author>DAVID</author>
  </authors>
  <commentList>
    <comment ref="H10" authorId="0">
      <text>
        <r>
          <rPr>
            <sz val="8"/>
            <rFont val="Tahoma"/>
            <family val="2"/>
          </rPr>
          <t>II-13,14, 16   III-10,11, 12</t>
        </r>
      </text>
    </comment>
    <comment ref="H4" authorId="0">
      <text>
        <r>
          <rPr>
            <sz val="8"/>
            <rFont val="Tahoma"/>
            <family val="2"/>
          </rPr>
          <t>V-7
VI-10</t>
        </r>
      </text>
    </comment>
    <comment ref="H6" authorId="0">
      <text>
        <r>
          <rPr>
            <sz val="8"/>
            <rFont val="Tahoma"/>
            <family val="2"/>
          </rPr>
          <t>II-15</t>
        </r>
      </text>
    </comment>
    <comment ref="H11" authorId="0">
      <text>
        <r>
          <rPr>
            <sz val="8"/>
            <rFont val="Tahoma"/>
            <family val="2"/>
          </rPr>
          <t>II-8    III-7</t>
        </r>
      </text>
    </comment>
    <comment ref="H12" authorId="0">
      <text>
        <r>
          <rPr>
            <sz val="8"/>
            <rFont val="Tahoma"/>
            <family val="2"/>
          </rPr>
          <t>II-11</t>
        </r>
      </text>
    </comment>
    <comment ref="H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III-8</t>
        </r>
      </text>
    </comment>
    <comment ref="H16" authorId="0">
      <text>
        <r>
          <rPr>
            <sz val="8"/>
            <rFont val="Tahoma"/>
            <family val="2"/>
          </rPr>
          <t>II-12</t>
        </r>
      </text>
    </comment>
    <comment ref="H18" authorId="0">
      <text>
        <r>
          <rPr>
            <sz val="8"/>
            <rFont val="Tahoma"/>
            <family val="2"/>
          </rPr>
          <t>IV-5, 7</t>
        </r>
      </text>
    </comment>
    <comment ref="H22" authorId="0">
      <text>
        <r>
          <rPr>
            <sz val="8"/>
            <rFont val="Tahoma"/>
            <family val="2"/>
          </rPr>
          <t>V-1
VI-1 (МОНОЛ. ПЛИТА УСИЛЕНИЯ)</t>
        </r>
      </text>
    </comment>
    <comment ref="H29" authorId="0">
      <text>
        <r>
          <rPr>
            <sz val="8"/>
            <rFont val="Tahoma"/>
            <family val="2"/>
          </rPr>
          <t>VI-3., 6</t>
        </r>
      </text>
    </comment>
    <comment ref="H30" authorId="0">
      <text>
        <r>
          <rPr>
            <sz val="8"/>
            <rFont val="Tahoma"/>
            <family val="2"/>
          </rPr>
          <t>VI - 4, 5, 7</t>
        </r>
      </text>
    </comment>
    <comment ref="H33" authorId="0">
      <text>
        <r>
          <rPr>
            <sz val="8"/>
            <rFont val="Tahoma"/>
            <family val="2"/>
          </rPr>
          <t>II-4, III-3</t>
        </r>
      </text>
    </comment>
    <comment ref="H35" authorId="0">
      <text>
        <r>
          <rPr>
            <sz val="8"/>
            <rFont val="Tahoma"/>
            <family val="2"/>
          </rPr>
          <t>II-6      III-5</t>
        </r>
      </text>
    </comment>
    <comment ref="H39" authorId="0">
      <text>
        <r>
          <rPr>
            <sz val="8"/>
            <rFont val="Tahoma"/>
            <family val="2"/>
          </rPr>
          <t>IX - 3, 4, 5
Водосброс по откосу - 2
Гаситель - 2, 3</t>
        </r>
      </text>
    </comment>
    <comment ref="H40" authorId="0">
      <text>
        <r>
          <rPr>
            <sz val="8"/>
            <rFont val="Tahoma"/>
            <family val="2"/>
          </rPr>
          <t>VIII-2, 3, 4, 5, 6, 7, 8</t>
        </r>
      </text>
    </comment>
    <comment ref="H41" authorId="0">
      <text>
        <r>
          <rPr>
            <sz val="8"/>
            <rFont val="Tahoma"/>
            <family val="2"/>
          </rPr>
          <t>VII-7, 12</t>
        </r>
      </text>
    </comment>
    <comment ref="H26" authorId="0">
      <text>
        <r>
          <rPr>
            <sz val="8"/>
            <rFont val="Tahoma"/>
            <family val="2"/>
          </rPr>
          <t>Везде где есть арматура и закладные детали в монолитном бетоне</t>
        </r>
      </text>
    </comment>
    <comment ref="H24" authorId="0">
      <text>
        <r>
          <rPr>
            <b/>
            <sz val="8"/>
            <rFont val="Tahoma"/>
            <family val="2"/>
          </rPr>
          <t>V-3
VI-3 (УСТР. ЗАЩИТНОГО СЛОЯ)</t>
        </r>
      </text>
    </comment>
    <comment ref="H25" authorId="0">
      <text>
        <r>
          <rPr>
            <b/>
            <sz val="8"/>
            <rFont val="Tahoma"/>
            <family val="2"/>
          </rPr>
          <t>IX  ВОДООТВОД - 6
ГАСИТЕЛИ  4,5,6</t>
        </r>
      </text>
    </comment>
    <comment ref="I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V-7
VI - 8</t>
        </r>
      </text>
    </comment>
    <comment ref="I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II-15</t>
        </r>
      </text>
    </comment>
    <comment ref="I1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II-10, 11, 16     III-10, 11, 12</t>
        </r>
      </text>
    </commen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II-7     III-7</t>
        </r>
      </text>
    </comment>
    <comment ref="I1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II-8</t>
        </r>
      </text>
    </comment>
    <comment ref="I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III-8</t>
        </r>
      </text>
    </comment>
    <comment ref="I1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II-9</t>
        </r>
      </text>
    </comment>
    <comment ref="I1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IV-5</t>
        </r>
      </text>
    </comment>
    <comment ref="I2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V-1
VI-1 (МОНОЛИТНАЯ ПЛИТА УСИЛЕНИЯ)</t>
        </r>
      </text>
    </comment>
    <comment ref="I24" authorId="0">
      <text>
        <r>
          <rPr>
            <b/>
            <sz val="8"/>
            <rFont val="Tahoma"/>
            <family val="2"/>
          </rPr>
          <t>V-3    VI-3(Устройство защ.слоя)</t>
        </r>
      </text>
    </comment>
    <comment ref="I25" authorId="0">
      <text>
        <r>
          <rPr>
            <b/>
            <sz val="8"/>
            <rFont val="Tahoma"/>
            <family val="2"/>
          </rPr>
          <t>IX Водоотвод - 6
гасители у подошвы насыпи 4,5,6</t>
        </r>
      </text>
    </comment>
    <comment ref="I29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 - 3, 5</t>
        </r>
      </text>
    </comment>
    <comment ref="I3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 - 4, 6</t>
        </r>
      </text>
    </comment>
    <comment ref="I3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II-4    III-4</t>
        </r>
      </text>
    </comment>
    <comment ref="I39" authorId="0">
      <text>
        <r>
          <rPr>
            <b/>
            <sz val="8"/>
            <rFont val="Tahoma"/>
            <family val="2"/>
          </rPr>
          <t>DAVID:
IX - 3, 4, 5
ВОДОСБРОС - 2
ГАСИТЕЛЬ - 2, 3</t>
        </r>
      </text>
    </comment>
    <comment ref="I4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VIII - 2, 3, 4, 5, 7, 8</t>
        </r>
      </text>
    </comment>
    <comment ref="I4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 - 4
VII - 7</t>
        </r>
      </text>
    </comment>
    <comment ref="I4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 - 10</t>
        </r>
      </text>
    </comment>
    <comment ref="H4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 - 10</t>
        </r>
      </text>
    </comment>
    <comment ref="J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 - 6
VII - 7</t>
        </r>
      </text>
    </comment>
    <comment ref="J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- 15</t>
        </r>
      </text>
    </comment>
    <comment ref="J1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- 10,11, 12
IV - 11, 12, 13</t>
        </r>
      </text>
    </comment>
    <comment ref="J1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- 7
IV - 8</t>
        </r>
      </text>
    </comment>
    <comment ref="J1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- 7
IV - 8</t>
        </r>
      </text>
    </comment>
    <comment ref="J1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- 5</t>
        </r>
      </text>
    </comment>
    <comment ref="J2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- 7</t>
        </r>
      </text>
    </comment>
    <comment ref="J2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 - 1
Выравнивающий слой из бетона</t>
        </r>
      </text>
    </comment>
    <comment ref="J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 - 2     VII - 3
защитный слой</t>
        </r>
      </text>
    </comment>
    <comment ref="J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X - 3, 5, 5</t>
        </r>
      </text>
    </comment>
    <comment ref="J29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 - 3, 4</t>
        </r>
      </text>
    </comment>
    <comment ref="J3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 - 5
VII - 13</t>
        </r>
      </text>
    </comment>
    <comment ref="J39" authorId="0">
      <text>
        <r>
          <rPr>
            <b/>
            <sz val="8"/>
            <rFont val="Tahoma"/>
            <family val="2"/>
          </rPr>
          <t>X
лотки на обоч. - 2,4,5,6
по откосы насыпи - Б-6, 2, 4</t>
        </r>
      </text>
    </comment>
    <comment ref="J4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IX - 2, 3, 4, 5, 6, 7, 8, 9</t>
        </r>
      </text>
    </comment>
    <comment ref="J4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VIII - 10, 12</t>
        </r>
      </text>
    </comment>
    <comment ref="J4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VIII - 8</t>
        </r>
      </text>
    </comment>
    <comment ref="J3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III  - 4
IV - 4</t>
        </r>
      </text>
    </comment>
    <comment ref="H4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см. обустройство</t>
        </r>
      </text>
    </comment>
    <comment ref="I2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вся арматура на монолитный ж/б</t>
        </r>
      </text>
    </comment>
    <comment ref="J26" authorId="0">
      <text>
        <r>
          <rPr>
            <b/>
            <sz val="8"/>
            <rFont val="Tahoma"/>
            <family val="2"/>
          </rPr>
          <t>DAVIDвся арматура монолитного ж/бетона</t>
        </r>
      </text>
    </comment>
    <comment ref="H20" authorId="0">
      <text>
        <r>
          <rPr>
            <b/>
            <sz val="8"/>
            <rFont val="Tahoma"/>
            <family val="2"/>
          </rPr>
          <t>V - 8
VI - 6</t>
        </r>
      </text>
    </comment>
    <comment ref="I20" authorId="0">
      <text>
        <r>
          <rPr>
            <b/>
            <sz val="8"/>
            <rFont val="Tahoma"/>
            <family val="2"/>
          </rPr>
          <t>V - 8
VI - 6</t>
        </r>
      </text>
    </comment>
    <comment ref="J19" authorId="0">
      <text>
        <r>
          <rPr>
            <b/>
            <sz val="8"/>
            <rFont val="Tahoma"/>
            <family val="2"/>
          </rPr>
          <t>V - 3</t>
        </r>
      </text>
    </comment>
    <comment ref="J20" authorId="0">
      <text>
        <r>
          <rPr>
            <b/>
            <sz val="8"/>
            <rFont val="Tahoma"/>
            <family val="2"/>
          </rPr>
          <t>VI - 7
VII - 8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X
 КОЛОДЕЦ №1 - 5
КОЛОДЕЦ №2 - 5
</t>
        </r>
      </text>
    </comment>
    <comment ref="J43" authorId="0">
      <text>
        <r>
          <rPr>
            <b/>
            <sz val="8"/>
            <rFont val="Tahoma"/>
            <family val="2"/>
          </rPr>
          <t>X КОЛОДЕЦ №1
2, 3</t>
        </r>
      </text>
    </comment>
  </commentList>
</comments>
</file>

<file path=xl/comments9.xml><?xml version="1.0" encoding="utf-8"?>
<comments xmlns="http://schemas.openxmlformats.org/spreadsheetml/2006/main">
  <authors>
    <author>DAVID</author>
  </authors>
  <commentList>
    <comment ref="H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IV-4</t>
        </r>
      </text>
    </comment>
    <comment ref="H7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IV-6</t>
        </r>
      </text>
    </comment>
    <comment ref="I6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IV - 4</t>
        </r>
      </text>
    </comment>
    <comment ref="J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V - 4</t>
        </r>
      </text>
    </comment>
  </commentList>
</comments>
</file>

<file path=xl/sharedStrings.xml><?xml version="1.0" encoding="utf-8"?>
<sst xmlns="http://schemas.openxmlformats.org/spreadsheetml/2006/main" count="1748" uniqueCount="1028">
  <si>
    <t>BILL 600 - Subtotal from previous page</t>
  </si>
  <si>
    <t>Ведомость № 600 - итого с переходом с предыдущей страницы</t>
  </si>
  <si>
    <t>In-situ concrete for installation to pipes, headwalls, wing walls aprons and drainage trays</t>
  </si>
  <si>
    <t>Монолитный бетон для устройства труб, оголовков, откосных крыльев, фунтаментов и водоотводных лотков</t>
  </si>
  <si>
    <t xml:space="preserve">Precast/In-situ concrete protection  </t>
  </si>
  <si>
    <t>Укрепление откосов насыпи, конусов, регуляционных</t>
  </si>
  <si>
    <t>м2</t>
  </si>
  <si>
    <t xml:space="preserve">to embankments, bells, regulating constructions                                     </t>
  </si>
  <si>
    <t>сооружений и русел водотоков сборным/монолитным</t>
  </si>
  <si>
    <t>and waterways</t>
  </si>
  <si>
    <t>бетоном</t>
  </si>
  <si>
    <t>Toe beam</t>
  </si>
  <si>
    <t>Упор у подошвы откосов</t>
  </si>
  <si>
    <t xml:space="preserve">Stone apron </t>
  </si>
  <si>
    <t>Каменная рисберма</t>
  </si>
  <si>
    <t>Protection of slopes with stone fill (Rip rap)</t>
  </si>
  <si>
    <t xml:space="preserve">Укрепление каменным материалом (засыпка промоины) </t>
  </si>
  <si>
    <t>Grid Slope Protection</t>
  </si>
  <si>
    <t>Решетчатая конструкция для укрепления откосов</t>
  </si>
  <si>
    <t>Intake structures in shoulder for water discharge from the earth embankment</t>
  </si>
  <si>
    <t>Приемные устройства на обочине для сбора воды с земляного полотна</t>
  </si>
  <si>
    <t>шт</t>
  </si>
  <si>
    <t xml:space="preserve">Concrete drainage channels in shoulder </t>
  </si>
  <si>
    <t>Лотки для водосброса на обочине дороги</t>
  </si>
  <si>
    <t>пм</t>
  </si>
  <si>
    <t>Concrete drainage channels down embankment side slope</t>
  </si>
  <si>
    <t>Лотки для водосбора по откосу земляного полотна</t>
  </si>
  <si>
    <t>Energy dissipator to drainage outlet</t>
  </si>
  <si>
    <t>Гаситель у подошвы насыпи</t>
  </si>
  <si>
    <t>Gabions</t>
  </si>
  <si>
    <t>Габионы</t>
  </si>
  <si>
    <t>Reinforced concrete  mattress</t>
  </si>
  <si>
    <t>Железобетонные тюфяки</t>
  </si>
  <si>
    <t>Intake concrete manhole</t>
  </si>
  <si>
    <t>Водоприемный бетонный колодец</t>
  </si>
  <si>
    <t xml:space="preserve">Concrete filling of gaps, insitu concrete </t>
  </si>
  <si>
    <t>Заполнение пазух бетоном, монолитный бетон зуба лотка</t>
  </si>
  <si>
    <t>TOTAL FOR BILL 600  (carried forward to Bill Summary)</t>
  </si>
  <si>
    <t>ИТОГО ПО ВЕДОМОСТИ № 600 (с переносом в сводную ведомость)</t>
  </si>
  <si>
    <t>BILL NO  700 - GRANULAR PAVEMENT MATERIALS</t>
  </si>
  <si>
    <t xml:space="preserve">            ВЕДОМОСТЬ №   700 - ФРАКЦИОНИРОВАННЫЕ МАТЕРИАЛЫ ПОКРЫТИЯ</t>
  </si>
  <si>
    <t>Subbase material</t>
  </si>
  <si>
    <t>Подстилающий слой</t>
  </si>
  <si>
    <t>Shoulder material</t>
  </si>
  <si>
    <t>Материал обочин</t>
  </si>
  <si>
    <t>3а</t>
  </si>
  <si>
    <t>Основание из ЩПС укрепленной 7% цемента</t>
  </si>
  <si>
    <t>Основание из ЩГПС С4</t>
  </si>
  <si>
    <t xml:space="preserve">Shoulder protection </t>
  </si>
  <si>
    <t>Укрепление обочин</t>
  </si>
  <si>
    <t>Meridian line fill</t>
  </si>
  <si>
    <t>TOTAL FOR BILL 700  (carried forward to Bill Summary)</t>
  </si>
  <si>
    <t>ИТОГО ПО ВЕДОМОСТИ № 700 (с переносом в сводную ведомость)</t>
  </si>
  <si>
    <t>BILL NO  800 - BITUMINOUS PAVEMENT WORKS</t>
  </si>
  <si>
    <t xml:space="preserve">          ВЕДОМОСТЬ №  800 -БИТУМНЫЕ РАБОТЫ ПО ПОКРЫТИЮ</t>
  </si>
  <si>
    <t xml:space="preserve">Milling of existing bituminous pavement </t>
  </si>
  <si>
    <t>Фрезирование существующих слоев битумного покрытия</t>
  </si>
  <si>
    <t>to the thickness up to 300 mm</t>
  </si>
  <si>
    <t xml:space="preserve">толщиной до 300 мм 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</si>
  <si>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</si>
  <si>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Tack coat </t>
  </si>
  <si>
    <t>Подгрунтовка покрытия</t>
  </si>
  <si>
    <t>Top  layer of crushed sone base course (highly porous asphalt)</t>
  </si>
  <si>
    <t>Верхний слой основания из высокопористого асфальтобетона</t>
  </si>
  <si>
    <t>Крупнозернистый асфальтобетон для нижнего слоя</t>
  </si>
  <si>
    <t xml:space="preserve">Asphaltic base course for bridges </t>
  </si>
  <si>
    <t>Крупнозернистый асфальтобетон для мостов</t>
  </si>
  <si>
    <t xml:space="preserve">Wearing course for bridges </t>
  </si>
  <si>
    <t xml:space="preserve">Мелкозернистый асфальтобетон для мостов </t>
  </si>
  <si>
    <t>TOTAL FOR BILL 800  (carried forward to Bill Summary)</t>
  </si>
  <si>
    <t>ИТОГО ПО ВЕДОМОСТИ № 800 (с переносом в сводную ведомость)</t>
  </si>
  <si>
    <t>Подгрунтовка нижнего слоя основания</t>
  </si>
  <si>
    <t>Подгрунтовка основания на примыканиях, площадках отдыха</t>
  </si>
  <si>
    <t>Подгрунтовка верхнего слоя основания</t>
  </si>
  <si>
    <t>Подгрунтовка покрытия на примыканиях, площадках отдыха</t>
  </si>
  <si>
    <t>Крупнозернистый а/бетон на примыканиях, площадках</t>
  </si>
  <si>
    <t>Мелкозернистый а/бетон на примыканиях, площадках</t>
  </si>
  <si>
    <t xml:space="preserve">ЩМА для верхнего слоя </t>
  </si>
  <si>
    <t xml:space="preserve">BILL 1300 - ROAD FURNITURE </t>
  </si>
  <si>
    <t xml:space="preserve">         ВЕДОМОСТЬ № 1300 - ОБУСТРОЙСТВО ДОРОГИ</t>
  </si>
  <si>
    <t>1.1</t>
  </si>
  <si>
    <t>Posts showing the edge of right-of-way</t>
  </si>
  <si>
    <t>Столбики, показывающие границу полосы отвода</t>
  </si>
  <si>
    <t>1.2</t>
  </si>
  <si>
    <t xml:space="preserve">Edge marker posts </t>
  </si>
  <si>
    <t>Краевые дорожно-сигнальные столбики</t>
  </si>
  <si>
    <t>1.3</t>
  </si>
  <si>
    <t xml:space="preserve">Kilometer posts </t>
  </si>
  <si>
    <t>Километровые столбы</t>
  </si>
  <si>
    <t xml:space="preserve">Constant road signs </t>
  </si>
  <si>
    <t>Постоянные дорожные знаки</t>
  </si>
  <si>
    <t>2.1</t>
  </si>
  <si>
    <t>&lt; 1 м²</t>
  </si>
  <si>
    <t>2.2</t>
  </si>
  <si>
    <r>
      <t>1 м²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to 2 м²</t>
    </r>
  </si>
  <si>
    <t>2.3</t>
  </si>
  <si>
    <r>
      <t>2 м²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to 5 м²</t>
    </r>
  </si>
  <si>
    <t>2.4</t>
  </si>
  <si>
    <t>&gt; 5 м²</t>
  </si>
  <si>
    <t>New hand rails</t>
  </si>
  <si>
    <t>Новые ограждения</t>
  </si>
  <si>
    <t xml:space="preserve">           11DD-MM.2</t>
  </si>
  <si>
    <t xml:space="preserve">           11ДД-ММ.2</t>
  </si>
  <si>
    <t xml:space="preserve">           11DО-ММ.2</t>
  </si>
  <si>
    <t xml:space="preserve">           11ДО-ММ.2</t>
  </si>
  <si>
    <t xml:space="preserve">           11DО-ММ.1</t>
  </si>
  <si>
    <t xml:space="preserve">           11ДО-ММ.1</t>
  </si>
  <si>
    <t>Number of hand rails places (terminals)</t>
  </si>
  <si>
    <t xml:space="preserve">Bus shelters </t>
  </si>
  <si>
    <t>Автобусные павильоны</t>
  </si>
  <si>
    <t xml:space="preserve">Repair bus shelters </t>
  </si>
  <si>
    <t>Ремонт автобусных павильонов</t>
  </si>
  <si>
    <t xml:space="preserve">Rest places with trestles for emergencies </t>
  </si>
  <si>
    <t>Double toilet</t>
  </si>
  <si>
    <t>Туалеты на два очка</t>
  </si>
  <si>
    <t>TOTAL FOR BILL 1300  (carried forward to Bill Summary)</t>
  </si>
  <si>
    <t>ИТОГО ПО ВЕДОМОСТИ № 1300 (с переносом в сводную ведомость)</t>
  </si>
  <si>
    <t>not apll.</t>
  </si>
  <si>
    <t>not appl.</t>
  </si>
  <si>
    <t>количество мест с ограждением 11ДО</t>
  </si>
  <si>
    <t>Навес - беседка</t>
  </si>
  <si>
    <t>Arbour</t>
  </si>
  <si>
    <t xml:space="preserve">BILL 1400 ROAD MARKING </t>
  </si>
  <si>
    <t xml:space="preserve">         ВЕДОМОСТЬ №1400 - ДОРОЖНАЯ РАЗМЕТКА</t>
  </si>
  <si>
    <t xml:space="preserve">Road marking - white line </t>
  </si>
  <si>
    <t>Дорожная разметка - белые линии</t>
  </si>
  <si>
    <t>1.4</t>
  </si>
  <si>
    <t>Dotted 100 mm (1: 1)</t>
  </si>
  <si>
    <t>Прерывистая шириной 100 мм (1: 1)</t>
  </si>
  <si>
    <t>1.5</t>
  </si>
  <si>
    <t>Dotted  400 mm (1: 1)</t>
  </si>
  <si>
    <t>Road marking - symbols (hand made)</t>
  </si>
  <si>
    <t>Дорожная разметка - символы (вручную)</t>
  </si>
  <si>
    <t>Road marking (vertical)</t>
  </si>
  <si>
    <t>Дорожная разметка (вертикальная)</t>
  </si>
  <si>
    <t>white</t>
  </si>
  <si>
    <t>белой краской</t>
  </si>
  <si>
    <t>black</t>
  </si>
  <si>
    <t>черной краской</t>
  </si>
  <si>
    <t>TOTAL FOR BILL 1400  (carried forward to Bill Summary)</t>
  </si>
  <si>
    <t>ИТОГО ПО ВЕДОМОСТИ № 1400  (с переносом в сводную ведомость)</t>
  </si>
  <si>
    <t>Сплошная шириной 150 мм</t>
  </si>
  <si>
    <t xml:space="preserve">            Continuous 150 mm </t>
  </si>
  <si>
    <t>Прерывистая шириной 150 мм (1: 3)</t>
  </si>
  <si>
    <t>Dotted 150 mm (1: 3)</t>
  </si>
  <si>
    <t>Прерывистая шириной 150 мм (3: 1)</t>
  </si>
  <si>
    <t>Dotted 150 mm (3: 1)</t>
  </si>
  <si>
    <t>Прерывистая шириной 400 мм (3 : 1)</t>
  </si>
  <si>
    <t>ИТОГО ПО ВЕДОМОСТИ № 1600  (с переносом в сводную ведомость)</t>
  </si>
  <si>
    <t>TOTAL FOR BILL 1600  (carried forward to Bill Summary)</t>
  </si>
  <si>
    <t>t/т</t>
  </si>
  <si>
    <t xml:space="preserve">                                  D-20 A-III</t>
  </si>
  <si>
    <t>м</t>
  </si>
  <si>
    <t>поперечные (через 50,0м)</t>
  </si>
  <si>
    <t>transverse (every 50 m)</t>
  </si>
  <si>
    <t>поперечные (через 5,0м)</t>
  </si>
  <si>
    <t>transverse (every 5 m)</t>
  </si>
  <si>
    <t>продольные</t>
  </si>
  <si>
    <t>longitudal</t>
  </si>
  <si>
    <t xml:space="preserve">Нарезка деформационных швов: </t>
  </si>
  <si>
    <t xml:space="preserve">Cutting of expansion joints: </t>
  </si>
  <si>
    <t>Цементобетон для верхнего слоя, толщиной 12см</t>
  </si>
  <si>
    <t>Cement concrete for the wearing course course of 12 cm thick</t>
  </si>
  <si>
    <t>Цементобетон для нижнего слоя, толщиной 13см</t>
  </si>
  <si>
    <t>Cement concrete for the base course of 13 cm thick</t>
  </si>
  <si>
    <t xml:space="preserve">         ВЕДОМОСТЬ №1600 -ЦЕМЕНТОБЕТОННОЕ ПОКРЫТИЕ</t>
  </si>
  <si>
    <t>BILL 1600  CEMENT CONCRETE PAVEMENT</t>
  </si>
  <si>
    <t>Дюбели и анкеры:</t>
  </si>
  <si>
    <t xml:space="preserve">            анкеры d=60мм, l=50см, вес 2.0кг</t>
  </si>
  <si>
    <t xml:space="preserve">            дюбели d=25мм, l=50см, вес 2.3кг</t>
  </si>
  <si>
    <t>Выравнивающий слой из черного песка, толщиной 5см</t>
  </si>
  <si>
    <t>Regulating layer of black sand of 5 cm thick</t>
  </si>
  <si>
    <t>Цементобетон на сопряжении с а/бетоном, толщиной 50см</t>
  </si>
  <si>
    <t>Pipe      N71 diameter 2x1.5m</t>
  </si>
  <si>
    <t>Кругл.      N71 диаметр 2s1.5м</t>
  </si>
  <si>
    <t>Box      ZP14.100   3x2.5x2.0</t>
  </si>
  <si>
    <t>Прям.      ЗП14.100  отв. 3x2.5х2.0</t>
  </si>
  <si>
    <t>отднльно на примыканиях, площадках, пеш дорожках</t>
  </si>
  <si>
    <t>отднльно на примыканиях, площадках</t>
  </si>
  <si>
    <t>отднльно на разд.полосе на виражах</t>
  </si>
  <si>
    <t>2a</t>
  </si>
  <si>
    <t>2b</t>
  </si>
  <si>
    <t>2c</t>
  </si>
  <si>
    <t>2d</t>
  </si>
  <si>
    <t>4a</t>
  </si>
  <si>
    <t>6a</t>
  </si>
  <si>
    <t>6b</t>
  </si>
  <si>
    <t>Wearing course</t>
  </si>
  <si>
    <t>6c</t>
  </si>
  <si>
    <t>Эстакада тупиковая</t>
  </si>
  <si>
    <t>Площадки для отдыха</t>
  </si>
  <si>
    <t>Скамейки</t>
  </si>
  <si>
    <t>Мусоросборник</t>
  </si>
  <si>
    <t>Кол-во огражденных участков ограждением 11ДО</t>
  </si>
  <si>
    <t>Stone-sand foundation fixed by 7% concrete</t>
  </si>
  <si>
    <t>C4 stone-gravel-sand mix</t>
  </si>
  <si>
    <t>Prime coat of base lower layer</t>
  </si>
  <si>
    <t>Prime coat of base upper layer</t>
  </si>
  <si>
    <t>Coarse-grained asphalt mix for lower layer</t>
  </si>
  <si>
    <t>Crushed stone-plastic asphalt-concrete for upper layer</t>
  </si>
  <si>
    <t>Wearing course on junctions, parings lot</t>
  </si>
  <si>
    <t>Prime coat on junctions, parkings lot</t>
  </si>
  <si>
    <t>Tack coat on junctions, parkings lot</t>
  </si>
  <si>
    <t>Coarse-grained asphalt mix on junctions, parkings lot</t>
  </si>
  <si>
    <t>Мелкозернистый асфальтобетон на разделительной полосе</t>
  </si>
  <si>
    <t>Wearing course on central reserve</t>
  </si>
  <si>
    <t>Dowels and anchors</t>
  </si>
  <si>
    <t xml:space="preserve">            dowels d=25mm, l=50cm, weight 2.3kg</t>
  </si>
  <si>
    <t xml:space="preserve">            anchors d=60mm, l=50cm, weight 2.0kg</t>
  </si>
  <si>
    <t>Металлические трубы d=0.5 м</t>
  </si>
  <si>
    <t>Metalic pipes</t>
  </si>
  <si>
    <t>BILL NO 900 - CONCRETE WORKS</t>
  </si>
  <si>
    <t xml:space="preserve">         ВЕДОМОСТЬ № 900 БЕТОННЫЕ РАБОТЫ</t>
  </si>
  <si>
    <t>Precast reinforced concrete - Class B25 F200 for upstand walls, aurtain walls</t>
  </si>
  <si>
    <t xml:space="preserve">Сборный железобетон класса В25 F200 для шкафных стенок, открылков </t>
  </si>
  <si>
    <t>Abutment caps out of cast in place reinforced concrete - Class B25/F200</t>
  </si>
  <si>
    <t>Насадки опор из сборного железобетона класса В25 F200</t>
  </si>
  <si>
    <t>Abutment caps out of insitu concrete - Class B25/F200</t>
  </si>
  <si>
    <t>Насадки опор из монолитного железобетона класса В25 F200</t>
  </si>
  <si>
    <t>Pier caps out of  cast-in-place  reinforced concrete - Class B 30 F200</t>
  </si>
  <si>
    <t>Ригели опор из сборного железобетона класса В30 F200</t>
  </si>
  <si>
    <t>Pier caps out of  insitu concrete - Class B 30 F200</t>
  </si>
  <si>
    <t>Insitu reinforced concrete for foudation works - Class B25/F200</t>
  </si>
  <si>
    <t>Монолитный железобетон класса В25 F200 для фундаментов</t>
  </si>
  <si>
    <t xml:space="preserve">Pillar post  cast-in-place  concrete – Class B30/F200 </t>
  </si>
  <si>
    <t>the same with concrete - Class B30 F200</t>
  </si>
  <si>
    <t xml:space="preserve">Wall blocks made of precast reinforsed concrete - Class B25/F200  </t>
  </si>
  <si>
    <t xml:space="preserve">Блоки стен из сборного железобетона класса В25 F200 </t>
  </si>
  <si>
    <t xml:space="preserve">Insitu reinforced concrete of  bridge deck Class B35/200 </t>
  </si>
  <si>
    <t>Армирование</t>
  </si>
  <si>
    <t>тонн</t>
  </si>
  <si>
    <t>BILL 900 - Subtotal of this page</t>
  </si>
  <si>
    <t>ИТОГО ПО ВЕДОМОСТИ № 900 (с переносом на следующую страницу)</t>
  </si>
  <si>
    <t>BILL 900 continuation</t>
  </si>
  <si>
    <t xml:space="preserve"> ВЕДОМОСТь № 900 (продолжение)</t>
  </si>
  <si>
    <t xml:space="preserve">Sidewalk approach slabs, reinforced concrete B30 F200 </t>
  </si>
  <si>
    <t>Переходные плиты на тротуарах, железобетона В30 F200</t>
  </si>
  <si>
    <t xml:space="preserve">Precast reinforced concrete pile driving, B25 F200 </t>
  </si>
  <si>
    <t>Забивка свай из сборного железобетона, класса В25 F200</t>
  </si>
  <si>
    <t xml:space="preserve">Insitu reinforced concrete drilled pile </t>
  </si>
  <si>
    <t>Буровые сваи из монолитного железобетона</t>
  </si>
  <si>
    <t xml:space="preserve">Pile testing </t>
  </si>
  <si>
    <t>Испытание свай</t>
  </si>
  <si>
    <t>Монолитные железобетонные подпорные стенки. Класса В20 F200</t>
  </si>
  <si>
    <t xml:space="preserve">Concrete kerbing </t>
  </si>
  <si>
    <t>Бетонные бордюры</t>
  </si>
  <si>
    <t>Granite kerbing</t>
  </si>
  <si>
    <t>Гранитные бордюры</t>
  </si>
  <si>
    <t xml:space="preserve">Concrete disharge apron </t>
  </si>
  <si>
    <t xml:space="preserve">Precast/insitu concrete protection of slopes and bells </t>
  </si>
  <si>
    <t>Укрепление откосов, конусов насыпи сборным/монолитным  бетоном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</si>
  <si>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</si>
  <si>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Toe beam </t>
  </si>
  <si>
    <t>TOTAL FOR BILL 900  (carried forward to Bill Summary)</t>
  </si>
  <si>
    <t>ИТОГО ПО ВЕДОМОСТИ № 900 (с переносом в сводную ведомость)</t>
  </si>
  <si>
    <t xml:space="preserve">Монолитный железобетон класса В25 F300 для шкафных стенок, открылков </t>
  </si>
  <si>
    <t>Insitu concrete - Class B25 F300 for upstand walls, aurtain walls</t>
  </si>
  <si>
    <t>BILL NO 1000 - PRESTRESSED PRETENSIONED CONCRETE</t>
  </si>
  <si>
    <t xml:space="preserve">           ВЕДОМОСТЬ № 1000  ПРЕДВАРИТЕЛЬНО НАПРЯЖЕННЫЙ ЖЕЛЕЗОБЕТОН</t>
  </si>
  <si>
    <t>Плиты из сборного предварительно напряженного железобетона длиной 18,0 м</t>
  </si>
  <si>
    <t>TOTAL FOR BILL 1000  (carried forward to Bill Summary)</t>
  </si>
  <si>
    <t>ИТОГО ПО ВЕДОМОСТИ № 1000 (с переносом в сводную ведомость)</t>
  </si>
  <si>
    <t>BILL NO 1100 - CONCRETE REPAIRS</t>
  </si>
  <si>
    <t xml:space="preserve">         ВЕДОМОСТЬ  1100 - РЕМОНТ БЕТОНА</t>
  </si>
  <si>
    <t>Investigation and determination of defects</t>
  </si>
  <si>
    <t xml:space="preserve">Обследование и выявление дефектов </t>
  </si>
  <si>
    <t>Ф.сумма</t>
  </si>
  <si>
    <t>Depth of Carbonation Testing</t>
  </si>
  <si>
    <t>Испытание на глубину залегания карбонатов</t>
  </si>
  <si>
    <t>Dust samples and chloride content testing</t>
  </si>
  <si>
    <t xml:space="preserve">Образцы с поверхности бетона и испытание на содержание хлоридов </t>
  </si>
  <si>
    <t xml:space="preserve">Replacement concrete 100 mm or more in depth </t>
  </si>
  <si>
    <t>Замена бетона на глубину 100 мм и более)</t>
  </si>
  <si>
    <t xml:space="preserve">Repair mortar for general surface repairs </t>
  </si>
  <si>
    <t xml:space="preserve">Ремонт для общего ремонта покрытия </t>
  </si>
  <si>
    <t>Removal of redundant fixings</t>
  </si>
  <si>
    <t>Удаление ненужных креплений</t>
  </si>
  <si>
    <t>Reinforcement</t>
  </si>
  <si>
    <t>t/тонн</t>
  </si>
  <si>
    <t xml:space="preserve">Plaster works </t>
  </si>
  <si>
    <t>Штукатурка</t>
  </si>
  <si>
    <t>мm²</t>
  </si>
  <si>
    <t>TOTAL FOR BILL 1100  (carried forward to Bill Summary)</t>
  </si>
  <si>
    <t>ИТОГО ПО ВЕДОМОСТИ 1100 (с переносом в сводную ведомость)</t>
  </si>
  <si>
    <t>BILL NO 1200 - MISCELLANEOUS BRIDGE WORKS</t>
  </si>
  <si>
    <t xml:space="preserve">         ВЕДОМОСТЬ № 1200  РАЗНЫЕ МОСТОВЫЕ РАБОТЫ</t>
  </si>
  <si>
    <t xml:space="preserve">Bridge bearing part </t>
  </si>
  <si>
    <t>Опорные части на мосту</t>
  </si>
  <si>
    <t>Filler-type expansion joints</t>
  </si>
  <si>
    <t>Деформационные швы заполненного типа</t>
  </si>
  <si>
    <t>Maurer system type expansion joints</t>
  </si>
  <si>
    <t>Деформационные швы системы Маурер</t>
  </si>
  <si>
    <t>Bridge deck waterproofing</t>
  </si>
  <si>
    <t xml:space="preserve">Гидроизоляция мостового полотна </t>
  </si>
  <si>
    <t xml:space="preserve">Pedestrian handrail </t>
  </si>
  <si>
    <t xml:space="preserve">Перильное ограждение </t>
  </si>
  <si>
    <t xml:space="preserve">Vehicular guard-rail </t>
  </si>
  <si>
    <t>Транспортые ограждения</t>
  </si>
  <si>
    <t>Installation of influent funnels and pipes</t>
  </si>
  <si>
    <t>Установка водоприемных воронок и труб</t>
  </si>
  <si>
    <t xml:space="preserve">Installation of contact system barrier </t>
  </si>
  <si>
    <t xml:space="preserve">Установка  щитов ограждения контактной сети </t>
  </si>
  <si>
    <t>TOTAL FOR BILL 1200  (carried forward to Bill Summary)</t>
  </si>
  <si>
    <t>ИТОГО ПО ВЕДОМОСТИ № 1200 (с переносом в сводную ведомость)</t>
  </si>
  <si>
    <t>-</t>
  </si>
  <si>
    <t>Sidewalk blocks out of precast reinforced concrete - Class B35 F300</t>
  </si>
  <si>
    <t>Стойки опор из сборного железобетона класса В30 F300</t>
  </si>
  <si>
    <t>Омоноличивание сборных элементов опор бетоном В30 F300</t>
  </si>
  <si>
    <t>Precast pillar elements with concrete – Class B30/300</t>
  </si>
  <si>
    <t>Омоноличивание балок и плит пролетного строения бетоном  В30 F300</t>
  </si>
  <si>
    <t>Transition with concrete – Class B30/300 for spans and beams</t>
  </si>
  <si>
    <t>Переходные плиты из сборного железобетона В25 F300</t>
  </si>
  <si>
    <t>Approach slabs out of precast reinforced concrete - Class B25 F300</t>
  </si>
  <si>
    <t>Омоноличивание переходных плит бетоном В25 F300</t>
  </si>
  <si>
    <t>Reinforcement of approach slabs with concrete B25 F300</t>
  </si>
  <si>
    <t>Испытание буронабивных столбов</t>
  </si>
  <si>
    <t>м3</t>
  </si>
  <si>
    <t>Засыпка разделительной полосы ПГС (на виражах)</t>
  </si>
  <si>
    <t>Бортовой камень БР100.30.15</t>
  </si>
  <si>
    <t>п.м.</t>
  </si>
  <si>
    <t>Бортовой камень БР100.20.8</t>
  </si>
  <si>
    <t>Заливка шва сопряжения цементобетона с асфальтобетоном</t>
  </si>
  <si>
    <t>Мелкозернистый асфальтобетон для ремонта</t>
  </si>
  <si>
    <t>Крупнозернистый асфальтобетон для ямочного ремонта</t>
  </si>
  <si>
    <t>Precast pretensioned slabs 18,0 m long</t>
  </si>
  <si>
    <t>Плиты из сборного предварительно напряженного железобетона длиной 12,0 м</t>
  </si>
  <si>
    <t>Precast pretensioned slabs 12.0 m long</t>
  </si>
  <si>
    <t>желтой краской</t>
  </si>
  <si>
    <t>Устройство защитного слоя B25 F300</t>
  </si>
  <si>
    <t>Монолитный бетон лотков и гасителей</t>
  </si>
  <si>
    <t>Стойки опор из монолитного железобетона класса В25 F300</t>
  </si>
  <si>
    <t>тоже B25 F50</t>
  </si>
  <si>
    <t xml:space="preserve">                                                       то же бетоном В25 F300</t>
  </si>
  <si>
    <t>тоже В25 F300</t>
  </si>
  <si>
    <t>Монолитный железобетон мостового полотна В35 F300</t>
  </si>
  <si>
    <t>Плиты из сборного предварительно напряженного железобетона длиной 24,0 м</t>
  </si>
  <si>
    <t>Снего задерживающий забор</t>
  </si>
  <si>
    <t>Лестницы на откосах путепровода из сборного железобетона</t>
  </si>
  <si>
    <t>Precast reinforced concrete. Staircase on overpass slopes</t>
  </si>
  <si>
    <t>Омоноличивание тротуарных и ограждающих блоков</t>
  </si>
  <si>
    <t>Резиновые прокладки под тротуарными блоками</t>
  </si>
  <si>
    <t>Бетонные лотки для водосброса (сборный железобетон)</t>
  </si>
  <si>
    <t>Монолитный бетон дождеприемных колодцев</t>
  </si>
  <si>
    <t>Сборный железобетон для дождиприемных колодцев</t>
  </si>
  <si>
    <t>10a</t>
  </si>
  <si>
    <t>10b</t>
  </si>
  <si>
    <t>11a</t>
  </si>
  <si>
    <t>12a</t>
  </si>
  <si>
    <t>15a</t>
  </si>
  <si>
    <t>27a</t>
  </si>
  <si>
    <t>Precast pretensioned slabs 24,0 m long</t>
  </si>
  <si>
    <t>Precast pretensioned T-beam  21 m long</t>
  </si>
  <si>
    <t>Precast pretensioned T-beam  33 m long</t>
  </si>
  <si>
    <t>Балки таврового сечения из сборного предварительно напряженного железобетона длиной 33м</t>
  </si>
  <si>
    <t>n/a</t>
  </si>
  <si>
    <t>Ground stabilization</t>
  </si>
  <si>
    <t>Стабилизация грунта</t>
  </si>
  <si>
    <t>the same with concrete - Class B25 F50</t>
  </si>
  <si>
    <t>the same with concrete - Class B25 F300</t>
  </si>
  <si>
    <t>Walkway slab and rails concreting</t>
  </si>
  <si>
    <t>Installing protective layer B25 F300</t>
  </si>
  <si>
    <t>In-situ cobcrete of tray and  skaker</t>
  </si>
  <si>
    <t xml:space="preserve">Bored pier testing </t>
  </si>
  <si>
    <t>Precast reinforced concrete for rains gully well</t>
  </si>
  <si>
    <t>In-situ concrete for rains gully well</t>
  </si>
  <si>
    <t>Snow fences</t>
  </si>
  <si>
    <t>rubber sheet under walkway slabs</t>
  </si>
  <si>
    <t>Cutting filling the indenting of bitumen-mastic</t>
  </si>
  <si>
    <t>Rock blanket</t>
  </si>
  <si>
    <t>View platform</t>
  </si>
  <si>
    <t>Benches</t>
  </si>
  <si>
    <t>Litter bins</t>
  </si>
  <si>
    <t>Concrete border stones БР100.30.15</t>
  </si>
  <si>
    <t>Concrete border stones БР100.20.8</t>
  </si>
  <si>
    <t xml:space="preserve">            yellow</t>
  </si>
  <si>
    <t>Filling of joints of cement-concrete pavement with asphalt-concrete</t>
  </si>
  <si>
    <t xml:space="preserve">Pillar post  cast-in-situ  concrete – Class B25/F300 </t>
  </si>
  <si>
    <t>In-situ reinforced concrete retaining wall B20 F200</t>
  </si>
  <si>
    <t>no appl.</t>
  </si>
  <si>
    <t>то же B12.5 F300</t>
  </si>
  <si>
    <t>the same with concrete - Class B12.5 F300</t>
  </si>
  <si>
    <t>the same with concrete - Class B25 F200</t>
  </si>
  <si>
    <t>тоже B25 F200</t>
  </si>
  <si>
    <t>Балки таврового сечения из сборного предварительно напряженного железобетона длиной 24м</t>
  </si>
  <si>
    <t>Сборный железобетон класса В35 F300 тротуарных и разделительных блоков</t>
  </si>
  <si>
    <t>Монолитный железобетон ригеля, подферменных камней, подуклонки, бетон класса В30 F300</t>
  </si>
  <si>
    <t>Нарезка и заполнение штраб битумной мастикой</t>
  </si>
  <si>
    <t>1.11</t>
  </si>
  <si>
    <t>7a</t>
  </si>
  <si>
    <t>Asphaltic base course for course</t>
  </si>
  <si>
    <t>Разработка выемки в скальном грунте, пригодном для отсыпки насыпи</t>
  </si>
  <si>
    <t>Рекультивация земель, нарушенных при строительстве</t>
  </si>
  <si>
    <t>га</t>
  </si>
  <si>
    <t>Cement-concrete on interfacing</t>
  </si>
  <si>
    <t>отднльно примыканиях, площадках (358+85 !)</t>
  </si>
  <si>
    <t>73339 м3</t>
  </si>
  <si>
    <t>Геотекстиль</t>
  </si>
  <si>
    <t xml:space="preserve">Power transmission line, 35 KW </t>
  </si>
  <si>
    <t xml:space="preserve">Power transmission line, 220 KW </t>
  </si>
  <si>
    <t xml:space="preserve">Power transmission line, 500 KW </t>
  </si>
  <si>
    <t>Geotextile</t>
  </si>
  <si>
    <t>Арматура</t>
  </si>
  <si>
    <t>Steel</t>
  </si>
  <si>
    <t>Зачистка следов потеков влаги, грязи и ржавчины на ригелях и ребрах балок пролетного строения</t>
  </si>
  <si>
    <t>Сleaning dirts and corrosion from constructions' surface</t>
  </si>
  <si>
    <t>Recultivation of earth</t>
  </si>
  <si>
    <t>not appl</t>
  </si>
  <si>
    <t>№</t>
  </si>
  <si>
    <t>Description</t>
  </si>
  <si>
    <t>Buildings and facilities for</t>
  </si>
  <si>
    <t>Комплекс зданий и сооружений ДЭП</t>
  </si>
  <si>
    <t>Administrative Building (reconstruction)</t>
  </si>
  <si>
    <t>Административное здание (реконструкция)</t>
  </si>
  <si>
    <t>No/шт.</t>
  </si>
  <si>
    <t>Garage (reconstruction)</t>
  </si>
  <si>
    <t>Гараж (реконструкция)</t>
  </si>
  <si>
    <t>Repair shop (reconstruction)</t>
  </si>
  <si>
    <t>Ремонтная мастерская (реконструкция)</t>
  </si>
  <si>
    <t>Storage (reconstruction)</t>
  </si>
  <si>
    <t>Склад (реконструкция)</t>
  </si>
  <si>
    <t>Sanitary section (construction)</t>
  </si>
  <si>
    <t>Санитарный блок (новое строительство)</t>
  </si>
  <si>
    <t>Heating (construction)</t>
  </si>
  <si>
    <t>Котельная (новое строительство)</t>
  </si>
  <si>
    <t>Fuel storage (construction)</t>
  </si>
  <si>
    <t>Топливохранилище (новое строительство)</t>
  </si>
  <si>
    <t>Water pipe cleaning facilities (construction)</t>
  </si>
  <si>
    <t>Водопроводные  очистные сооружения (новое строительство)</t>
  </si>
  <si>
    <t>Carwash for 3 cars (construction)</t>
  </si>
  <si>
    <t>Мойка на три машиноместа (новое строительство)</t>
  </si>
  <si>
    <t>Operators room (construction)</t>
  </si>
  <si>
    <t>Помещение оператора (новое строительство)</t>
  </si>
  <si>
    <t>500 ton base for preparation of liquid and hard anti-ice chemicals (construction)</t>
  </si>
  <si>
    <t>База емкостью 500т. Приготовления твердых и жидких противогололедных  химических материалов (новое строительство)</t>
  </si>
  <si>
    <t>Storage (construction)</t>
  </si>
  <si>
    <t>Склад  (реконструкция)</t>
  </si>
  <si>
    <t>Passing section(construction)</t>
  </si>
  <si>
    <t>Проходная (реконструкция)</t>
  </si>
  <si>
    <t>Transforming substation</t>
  </si>
  <si>
    <t>КТП</t>
  </si>
  <si>
    <t>Shade facilities for special equipment</t>
  </si>
  <si>
    <t>Навес для спецтехники</t>
  </si>
  <si>
    <t>Fire-fighting water reserve 61 m3</t>
  </si>
  <si>
    <r>
      <t>Резервуары противопожарного запаса воды 61м</t>
    </r>
    <r>
      <rPr>
        <vertAlign val="superscript"/>
        <sz val="11"/>
        <rFont val="Calibri"/>
        <family val="2"/>
      </rPr>
      <t>3</t>
    </r>
  </si>
  <si>
    <t>Summer car washing field</t>
  </si>
  <si>
    <t>Летняя площадка для мойки машин</t>
  </si>
  <si>
    <t>Drainage field</t>
  </si>
  <si>
    <t>Площадка для автослива</t>
  </si>
  <si>
    <t>Fuel-distribution facilities</t>
  </si>
  <si>
    <t>Underground fuel reserves</t>
  </si>
  <si>
    <t>Подземные резервуары топлива</t>
  </si>
  <si>
    <t>TOTAL FOR BILL 1700</t>
  </si>
  <si>
    <t>ИТОГО ПО ВЕДОМОСТИ № 1700</t>
  </si>
  <si>
    <t>(carried forward to Bill Summary)</t>
  </si>
  <si>
    <t>(с переносом в сводную ведомость)</t>
  </si>
  <si>
    <t>Unit
Ед.изм.</t>
  </si>
  <si>
    <t>Quantity             Кол-во</t>
  </si>
  <si>
    <t>Rate   (Tenge)   Стоим. ед.изм.(тенге)</t>
  </si>
  <si>
    <t>Благоустройство</t>
  </si>
  <si>
    <t>Инженерные сети</t>
  </si>
  <si>
    <t>Planting of trees and shrubs</t>
  </si>
  <si>
    <t>Improvement</t>
  </si>
  <si>
    <t>Engineering networks</t>
  </si>
  <si>
    <t>Озеленение</t>
  </si>
  <si>
    <t>Топливораздаточные колонки</t>
  </si>
  <si>
    <t>Приобретение земли</t>
  </si>
  <si>
    <t>Приобретение земли для постоянного пользования, включая возмещение убытков сельскохозяйственного производства при изъятии земель</t>
  </si>
  <si>
    <t>Приобретение земли для временного пользования, включая возмещение убытков сельскохозяйственного производства при изъятии земель</t>
  </si>
  <si>
    <t>Компенсация за снос строений, попадающих в полосу отвода</t>
  </si>
  <si>
    <t>Дополнительно к пункту 7, приобретение земли для постоянных работ</t>
  </si>
  <si>
    <t>Aquisition of the land for constant use, including indemnifying the losses agricultural production</t>
  </si>
  <si>
    <t>Aquisition of the land for temporary use, including indemnifying the losses agricultural production when removing the lands</t>
  </si>
  <si>
    <t>Compensation for demolition of the constructions, falling into band of the tap</t>
  </si>
  <si>
    <t>In addition to point 7, aquisition of the land for constant work</t>
  </si>
  <si>
    <t>ga/га</t>
  </si>
  <si>
    <t>здание</t>
  </si>
  <si>
    <t xml:space="preserve">Engineer's Site Office and Laboratory </t>
  </si>
  <si>
    <t>Офис Инженера на площадке и лаборатория</t>
  </si>
  <si>
    <t xml:space="preserve">Office space, furniture and equipment (240m2) </t>
  </si>
  <si>
    <t>Laboratory, equipment and furniture (142m2)</t>
  </si>
  <si>
    <t>Лабюоратория, мебель и оборудование (142 кв.м)</t>
  </si>
  <si>
    <t>Radio Communications System</t>
  </si>
  <si>
    <t>Система радиосвязи</t>
  </si>
  <si>
    <t>Houses and Furniture for the Engineer’s Supervisory Staff</t>
  </si>
  <si>
    <t xml:space="preserve">Дома и оборудование для контролирующего персонала Инженера </t>
  </si>
  <si>
    <t>Type I (140 m2)</t>
  </si>
  <si>
    <t>Тип I (140 м2)</t>
  </si>
  <si>
    <t>no./шт.</t>
  </si>
  <si>
    <t>Type II (110 m2)</t>
  </si>
  <si>
    <t>Тип II (110 м2)</t>
  </si>
  <si>
    <t>Type III (40 m2)</t>
  </si>
  <si>
    <t>Тип III (40 кв.м)</t>
  </si>
  <si>
    <t>Provision of Vehicles</t>
  </si>
  <si>
    <t>Обеспечение транспортными средствами</t>
  </si>
  <si>
    <t>Type I</t>
  </si>
  <si>
    <t>Тип I</t>
  </si>
  <si>
    <t>Type II</t>
  </si>
  <si>
    <t>Тип II</t>
  </si>
  <si>
    <t>Type III</t>
  </si>
  <si>
    <t>Тип III</t>
  </si>
  <si>
    <t>Maintenance of the Engineer’s Site Office and Laboratory</t>
  </si>
  <si>
    <t>Содержание офиса Инженера на площадке и лаборатории</t>
  </si>
  <si>
    <t>Site Offfice, furniture and equipment</t>
  </si>
  <si>
    <t>Офис на площадке, мебель и оборудование</t>
  </si>
  <si>
    <t>month/месяц.</t>
  </si>
  <si>
    <t xml:space="preserve">Laboratory, furniture and equipment </t>
  </si>
  <si>
    <t>Лаборатория, мебель и оборудование</t>
  </si>
  <si>
    <t>International Telephone Calls</t>
  </si>
  <si>
    <t>Международные телефонные переговоры</t>
  </si>
  <si>
    <t>Extra over Item 18, International Telephone Calls</t>
  </si>
  <si>
    <t>Дополнительно к пункту 18, международные телефонные переговоры</t>
  </si>
  <si>
    <t>Maintenance of the Engineer’s Radio Equipment</t>
  </si>
  <si>
    <t>Содержание радиооборудования Инженера</t>
  </si>
  <si>
    <t>Maintenance of the Engineer’s Houses and Equipment</t>
  </si>
  <si>
    <t>Содержание домов Инженера и оборудования</t>
  </si>
  <si>
    <t>Tип II</t>
  </si>
  <si>
    <t>Tип III</t>
  </si>
  <si>
    <t xml:space="preserve">Maintenance of Engineer's vehicles </t>
  </si>
  <si>
    <t>Содержание транспортных средств Инженера</t>
  </si>
  <si>
    <t>Tип I</t>
  </si>
  <si>
    <t>veh. month/маш. мес.</t>
  </si>
  <si>
    <t>BILL 100 - Subtotal for this page</t>
  </si>
  <si>
    <t>ВЕДОМОСТЬ № 100 -Итого с переносом на следующую страницу</t>
  </si>
  <si>
    <t>18a</t>
  </si>
  <si>
    <t>Land acquisition for permanent works</t>
  </si>
  <si>
    <t>BILL NO 1700-COMPLEX  OF BUILDINGS AND STRUCTURES ROS</t>
  </si>
  <si>
    <t>ВЕДОМОСТЬ № 1700 – КОМПЛЕКС ЗДАНИЙ И СООРУЖЕНИЙ  ДЭП</t>
  </si>
  <si>
    <t>п.м. / l.m.</t>
  </si>
  <si>
    <t xml:space="preserve"> Мебель и оборудование для офис на площадке, (240 м2)</t>
  </si>
  <si>
    <t xml:space="preserve"> </t>
  </si>
  <si>
    <t>GRAND SUMMARY: BILL OF QUANTITIES / СВОДНАЯ ВЕДОМОСТЬ ОБЪЕМОВ РАБОТ</t>
  </si>
  <si>
    <t>General Summary</t>
  </si>
  <si>
    <t>Общая смета</t>
  </si>
  <si>
    <t>Reference / Ссылка</t>
  </si>
  <si>
    <t>Amount (Tenge)       Сумма (Тенге)</t>
  </si>
  <si>
    <t>Bill No 100  -  General Requirements</t>
  </si>
  <si>
    <t>Ведомость №100 - Общие требования</t>
  </si>
  <si>
    <t>Bill No 300  - Setting Out and Tolerances</t>
  </si>
  <si>
    <t>Ведомость №300 - Установочные Параметры И Допустимые Отклонения </t>
  </si>
  <si>
    <t>Bill No 400  -  Site Clearance</t>
  </si>
  <si>
    <t>Ведомость №400 – Расчистка территории</t>
  </si>
  <si>
    <t>Bill No 500  -  Earthworks</t>
  </si>
  <si>
    <t>Ведомость №500 – Земляные работы</t>
  </si>
  <si>
    <t>Bill No 600  -  Culverts, Drainage &amp; Protection     Works</t>
  </si>
  <si>
    <t xml:space="preserve">Ведомость №1300 – Обустройство дороги </t>
  </si>
  <si>
    <t>Ведомость №600 – Водопропускные трубы,  водоотвод и укреп. работы</t>
  </si>
  <si>
    <t>Bill No 700  -  Granular Pavement Materials</t>
  </si>
  <si>
    <t>Ведомость №700 – Фракционированные материалы покрытия</t>
  </si>
  <si>
    <t>Bill No 800  -  Bituminous Pavement Works</t>
  </si>
  <si>
    <t>Ведомость №800 - Битумные работы по покрытию</t>
  </si>
  <si>
    <t>Bill No 900  -  Concrete Works</t>
  </si>
  <si>
    <t>Ведомость №900 – Бетонные работы</t>
  </si>
  <si>
    <t>Bill No 1000 - Prestressed Pretensioned Concrete</t>
  </si>
  <si>
    <t>Ведомость №1000 - Предварительно напряженный железобетон</t>
  </si>
  <si>
    <t>Bill No 1100 - Concrete Repairs</t>
  </si>
  <si>
    <t>Ведомость №1100 – Ремонт бетона</t>
  </si>
  <si>
    <t>Bill No 1200 - Miscellaneous Bridge Works</t>
  </si>
  <si>
    <t>Ведомость №1200 – Разные мостовые работы</t>
  </si>
  <si>
    <t>Bill No 1300 - Road Furniture</t>
  </si>
  <si>
    <t>Bill No 1400 - Road Traffic Markings</t>
  </si>
  <si>
    <t>Ведомость №1400 – Дорожная разметка</t>
  </si>
  <si>
    <t>Bill No 1600 - Cement concrete pavement</t>
  </si>
  <si>
    <t>Ведомость №1600 – Цементобетонное покрытие</t>
  </si>
  <si>
    <t>DW</t>
  </si>
  <si>
    <t>Dayworks</t>
  </si>
  <si>
    <t>Непредвиденные работы</t>
  </si>
  <si>
    <t>A</t>
  </si>
  <si>
    <t>Sub-total of Bills</t>
  </si>
  <si>
    <t>Итого по ведомости</t>
  </si>
  <si>
    <t>B</t>
  </si>
  <si>
    <t xml:space="preserve">Общая стоимость строительства(утвержденая экспертизой) </t>
  </si>
  <si>
    <t>C</t>
  </si>
  <si>
    <t>Total of Bills less Specified Provisional Sums (A – B)</t>
  </si>
  <si>
    <t>(A - B)</t>
  </si>
  <si>
    <t>E</t>
  </si>
  <si>
    <t>Subtotal (excluding local VAT) (B+C)</t>
  </si>
  <si>
    <t>B+C</t>
  </si>
  <si>
    <t>F</t>
  </si>
  <si>
    <t>Local VAT</t>
  </si>
  <si>
    <t>НДС</t>
  </si>
  <si>
    <t>G</t>
  </si>
  <si>
    <t>Total Tender Price carried to Form of Tender (E+F)</t>
  </si>
  <si>
    <t>ОБЩАЯ СТОИМОСТЬ ЗАЯВКИ УКАЗЫВАЕМАЯ В ФОРМЕ ЗАЯВКИ (E+F)</t>
  </si>
  <si>
    <t>*  All provisional sums to be expended in whole or in part at the direction and discretion of the Engineer</t>
  </si>
  <si>
    <t>*  Все резервные суммы используются полностью или частично под руководством и по усмотрению Инженера</t>
  </si>
  <si>
    <r>
      <t xml:space="preserve">Specified Provisional Sums </t>
    </r>
    <r>
      <rPr>
        <b/>
        <sz val="12"/>
        <rFont val="Times New Roman"/>
        <family val="1"/>
      </rPr>
      <t>*</t>
    </r>
  </si>
  <si>
    <t>SCHEDULE OF DAYWORK RATES / ГРАФИК РАСЦЕНОК ПОДЕННЫХ РАБОТ:  2. MATERIALS / МАТЕРИАЛЫ</t>
  </si>
  <si>
    <t>Item No.</t>
  </si>
  <si>
    <t>Rate   (Tenge)   Расценка (тенге)</t>
  </si>
  <si>
    <t>Amount  (Tenge)   Стоимость (тенге)</t>
  </si>
  <si>
    <t>a</t>
  </si>
  <si>
    <t>Reinforcing steel</t>
  </si>
  <si>
    <t xml:space="preserve">Сталь для армирования </t>
  </si>
  <si>
    <t>ton / тонна</t>
  </si>
  <si>
    <t>b</t>
  </si>
  <si>
    <t>Ordinary Portland Cement</t>
  </si>
  <si>
    <t>Обычный портландцемент</t>
  </si>
  <si>
    <t>c</t>
  </si>
  <si>
    <t>Sulphate Resistant Cement</t>
  </si>
  <si>
    <t>Сульфатостойкий цемент</t>
  </si>
  <si>
    <t>d</t>
  </si>
  <si>
    <t>Bitumen (Performance Grade)</t>
  </si>
  <si>
    <t xml:space="preserve">Битум (эксплуатационная марка) </t>
  </si>
  <si>
    <t>e</t>
  </si>
  <si>
    <t>Concrete 40/20</t>
  </si>
  <si>
    <t>Бетон 40/20</t>
  </si>
  <si>
    <t>f</t>
  </si>
  <si>
    <t>Concrete 30/20</t>
  </si>
  <si>
    <t>Бетон 30/20</t>
  </si>
  <si>
    <t>m³</t>
  </si>
  <si>
    <t>g</t>
  </si>
  <si>
    <t>Concrete 25/20</t>
  </si>
  <si>
    <t>Бетон 25/20</t>
  </si>
  <si>
    <t>h</t>
  </si>
  <si>
    <t>Concrete 15/20</t>
  </si>
  <si>
    <t>Бетон 15/20</t>
  </si>
  <si>
    <t>i</t>
  </si>
  <si>
    <t>Asphaltic concrete basecourse material</t>
  </si>
  <si>
    <t>Крупнозернистый асфальтобетон</t>
  </si>
  <si>
    <t>j</t>
  </si>
  <si>
    <t>Asphaltic concrete wearing course material</t>
  </si>
  <si>
    <t>Мелкозернистый асфальтобетон</t>
  </si>
  <si>
    <t>k</t>
  </si>
  <si>
    <t>Bitumen macadam regulating material</t>
  </si>
  <si>
    <t>Выравнивающий слой асфальтобетона (Макадам)</t>
  </si>
  <si>
    <t>l</t>
  </si>
  <si>
    <t>Granular sub-base</t>
  </si>
  <si>
    <t>m</t>
  </si>
  <si>
    <t>Crushed stone base</t>
  </si>
  <si>
    <t>Щебеночное основание</t>
  </si>
  <si>
    <t>n</t>
  </si>
  <si>
    <t>Rip-rap</t>
  </si>
  <si>
    <t>Каменная наброска</t>
  </si>
  <si>
    <t>o</t>
  </si>
  <si>
    <t>Repair Mortar</t>
  </si>
  <si>
    <t>Раствор для ремонта поверхностей</t>
  </si>
  <si>
    <t>Sub-total / Под-итог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</si>
  <si>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</si>
  <si>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</si>
  <si>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t>DAYWORK SUMMARY            СВОДНАЯ ВЕДОМОСТЬ ПОДЕННЫХ РАБОТ</t>
  </si>
  <si>
    <t>Amount    (Tenge)                     Сумма  (тенге)</t>
  </si>
  <si>
    <t>% Foreign                          % иностранной валюты</t>
  </si>
  <si>
    <t>Total for daywork:    Labor                                             Итого по поденным работам: Труд</t>
  </si>
  <si>
    <t>Total for daywork:  Materials                                    Итого по поденным работам: Материалы</t>
  </si>
  <si>
    <t>Total for daywork: Contractor's Equipment                                           Итого по поденным работам: Оборудование</t>
  </si>
  <si>
    <r>
      <t xml:space="preserve">TOTAL FOR DAYWORK </t>
    </r>
    <r>
      <rPr>
        <sz val="12"/>
        <rFont val="Times New Roman"/>
        <family val="1"/>
      </rPr>
      <t xml:space="preserve">(Provisional Sum)                                      Итого по поденным работам (резервная сумма)
                              </t>
    </r>
  </si>
  <si>
    <t>SCHEDULE OF DAYWORK RATES / ГРАФИК РАСЦЕНОК ПОДЕННЫХ РАБОТ:  1. LABOUR / ТРУД</t>
  </si>
  <si>
    <t>Ganger</t>
  </si>
  <si>
    <t>Бригадир</t>
  </si>
  <si>
    <t>h / ч</t>
  </si>
  <si>
    <t>Skilled Labourer (carpenter, electrician, mechanic etc.)</t>
  </si>
  <si>
    <t>Квалифицированный рабочий (плотник, электрик, механик и пр)</t>
  </si>
  <si>
    <t>Semi-skilled Labourer (hand held equipment, mixers etc.)</t>
  </si>
  <si>
    <t>Полуквалифицированный рабочий (ручное оборудование, смешивание и пр.)</t>
  </si>
  <si>
    <t>Un-skilled Labourer</t>
  </si>
  <si>
    <t>Неквалифицированный рабочий</t>
  </si>
  <si>
    <t>Operator – excavator</t>
  </si>
  <si>
    <t>Оператор экскаватора</t>
  </si>
  <si>
    <t>Driver – dump truck</t>
  </si>
  <si>
    <t>Оператор самосвала</t>
  </si>
  <si>
    <t>Operator – grader</t>
  </si>
  <si>
    <t>Оператор грейдера</t>
  </si>
  <si>
    <t>Operator – dozer</t>
  </si>
  <si>
    <t>Оператор бульдозера</t>
  </si>
  <si>
    <t>Operator – asphalt paver</t>
  </si>
  <si>
    <t>Оператор асфальтоукладчика</t>
  </si>
  <si>
    <t>Operator - roller</t>
  </si>
  <si>
    <t>Оператор уплотнительной техники</t>
  </si>
  <si>
    <t>Driver</t>
  </si>
  <si>
    <t>Водитель</t>
  </si>
  <si>
    <t>DW Equipment / Оборудование для поденных работ</t>
  </si>
  <si>
    <t>Backhoe excavator (80 – 90 bhp)</t>
  </si>
  <si>
    <t>Экскаватор с обратной лопатой (мощность двигателя 80 - 90)</t>
  </si>
  <si>
    <t>h  / ч</t>
  </si>
  <si>
    <t>Backhoe excavator (110 - 130 bhp)</t>
  </si>
  <si>
    <t>Экскаватор с обратной лопатой (мощность двигателя 110 - 130)</t>
  </si>
  <si>
    <t>Backhoe excavator (170 - 230 bhp)</t>
  </si>
  <si>
    <t>Экскаватор с обратной лопатой (мощность двигателя 170 - 230)</t>
  </si>
  <si>
    <t>Backhoe excavator (300 - 340 bhp)</t>
  </si>
  <si>
    <t>Экскаватор с обратной лопатой (мощность двигателя 300 - 340)</t>
  </si>
  <si>
    <t>Dump truck (10 - 15 m³ struck capacity)</t>
  </si>
  <si>
    <t>Самосвал (объем кузова 10 - 15 м3)</t>
  </si>
  <si>
    <t>Dump truck (16 - 20 m³ struck capacity)</t>
  </si>
  <si>
    <t>Самосвал (объем кузова 16 - 20 м3)</t>
  </si>
  <si>
    <t>Dump truck (21 - 30 m³ struck capacity)</t>
  </si>
  <si>
    <t>Самосвал (объем кузова 21 - 30 м3)</t>
  </si>
  <si>
    <t>Motor grader  (110 - 125 bhp)</t>
  </si>
  <si>
    <t>Автогрейдер (мощность двигателя 110 - 125)</t>
  </si>
  <si>
    <t>Motor grader  (140 - 160 bhp)</t>
  </si>
  <si>
    <t>Автогрейдер (мощность двигателя 140 - 160)</t>
  </si>
  <si>
    <t>Motor grader  (180 - 210 bhp)</t>
  </si>
  <si>
    <t>Автогрейдер (мощность двигателя 180 - 210)</t>
  </si>
  <si>
    <t>Track-type crawler tractor (120 - 150bhp)</t>
  </si>
  <si>
    <t>Гусеничный трактор (мощность двигателя  120 - 150)</t>
  </si>
  <si>
    <t>Track-type crawler tractor (160 - 190bhp)</t>
  </si>
  <si>
    <t>Гусеничный трактор (мощность двигателя 160 - 190)</t>
  </si>
  <si>
    <t>Track-type crawler tractor (200 - 225bhp)</t>
  </si>
  <si>
    <t>Гусеничный трактор (мощность двигателя 200 - 225)</t>
  </si>
  <si>
    <t>Track-type crawler tractor (250 - 300bhp)</t>
  </si>
  <si>
    <t>Гусеничный трактор (мощность двигателя 250 - 300)</t>
  </si>
  <si>
    <t>Track-type crawler tractor (350 - 400bhp)</t>
  </si>
  <si>
    <t>Гусеничный трактор (мощность двигателя 350 - 400)</t>
  </si>
  <si>
    <t>p</t>
  </si>
  <si>
    <t>4 – 5 tonne vibrating roller (2.5-3.5 t/m roll)</t>
  </si>
  <si>
    <t>4 - 5-тонный вибраторный каток (2,5 - 3,5 т/м укатки)</t>
  </si>
  <si>
    <t>q</t>
  </si>
  <si>
    <t>5 – 9 tonne vibrating roller (3.5-5 t/m roll)</t>
  </si>
  <si>
    <t>5 - 9-тонный вибраторный каток (3,5 - 5 т/м укатки)</t>
  </si>
  <si>
    <t>r</t>
  </si>
  <si>
    <t>&gt;9 tonne vibrating roller (&gt; 6 t/m roll)</t>
  </si>
  <si>
    <t>&gt; 9-тонный вибраторный каток (&gt; 6 т/м укатки)</t>
  </si>
  <si>
    <t>s</t>
  </si>
  <si>
    <t>15 tonne pneumatic tyred roller</t>
  </si>
  <si>
    <t>Каток пневматического хода 15 тонн</t>
  </si>
  <si>
    <t>t</t>
  </si>
  <si>
    <t>25 tonne pneumatic tyred roller</t>
  </si>
  <si>
    <t>Каток пневматического хода 25 тонн</t>
  </si>
  <si>
    <t>u</t>
  </si>
  <si>
    <t>35 tonne pneumatic tyred roller</t>
  </si>
  <si>
    <t>Каток пневматического хода 35 тонн</t>
  </si>
  <si>
    <t>v</t>
  </si>
  <si>
    <t>Smooth wheel roller (2.7 - 5.4 t/m roll)</t>
  </si>
  <si>
    <t>Каток с гладкими вальцами (2,7 - 5,4 т/м укатки)</t>
  </si>
  <si>
    <t>w</t>
  </si>
  <si>
    <t>Smooth wheel roller (over 5.4 t/m roll)</t>
  </si>
  <si>
    <t>Каток с гладкими вальцами (более 5,4 т/м укатки)</t>
  </si>
  <si>
    <t>x</t>
  </si>
  <si>
    <t>Paving machine =125 BHP</t>
  </si>
  <si>
    <t>Асфальтоукладчик £ 125 ВНР</t>
  </si>
  <si>
    <t>y</t>
  </si>
  <si>
    <t>Chip spreader (4 m wide)</t>
  </si>
  <si>
    <t>Пескоразбрасыватель (ширина 4 м)</t>
  </si>
  <si>
    <t>z</t>
  </si>
  <si>
    <t>Bitumen tanker with spray bar</t>
  </si>
  <si>
    <t>Битумная емкость с распылительной насадкой</t>
  </si>
  <si>
    <t>aa</t>
  </si>
  <si>
    <t>Bitumen / emulsion hand held spray lance</t>
  </si>
  <si>
    <t>Ручной распылитель битума/эмульсии</t>
  </si>
  <si>
    <t>ab</t>
  </si>
  <si>
    <t>Compressor = 14 m³ / minute (including hoses and tools)</t>
  </si>
  <si>
    <t>Компрессор £ 14 м3/минуту (включая насадки и приспособления)</t>
  </si>
  <si>
    <t>ac</t>
  </si>
  <si>
    <t>20 tonne truck</t>
  </si>
  <si>
    <t>Грузовик 20 тонн</t>
  </si>
  <si>
    <t>ad</t>
  </si>
  <si>
    <t>30 tonne truck</t>
  </si>
  <si>
    <t>Грузовик 30 тонн</t>
  </si>
  <si>
    <t>ae</t>
  </si>
  <si>
    <t>40 tonne truck</t>
  </si>
  <si>
    <t>Грузовик 40 тонн</t>
  </si>
  <si>
    <t>af</t>
  </si>
  <si>
    <t>Wheeled shovel = 2 m³</t>
  </si>
  <si>
    <t>ag</t>
  </si>
  <si>
    <t>Concrete mixer (indicate size)</t>
  </si>
  <si>
    <t>Бетономешалка (указать размер)</t>
  </si>
  <si>
    <t>ah</t>
  </si>
  <si>
    <t>Pumping / dewatering (describe)</t>
  </si>
  <si>
    <t>Насос / оборудование для откачки воды (описать)</t>
  </si>
  <si>
    <t>ai</t>
  </si>
  <si>
    <t>Cutting Equipment (describe)</t>
  </si>
  <si>
    <t>Оборудование для срезки (описать)</t>
  </si>
  <si>
    <t>aj</t>
  </si>
  <si>
    <t>Drilling equipment (describe)</t>
  </si>
  <si>
    <t>Бурильное оборудование (описать)</t>
  </si>
  <si>
    <t>ak</t>
  </si>
  <si>
    <t>Rock crushing equipment (describe)</t>
  </si>
  <si>
    <t>Оборудование для дробления камня (описать)</t>
  </si>
  <si>
    <t>al</t>
  </si>
  <si>
    <t>Cold milling equipment (1.5 metres / deep cut)</t>
  </si>
  <si>
    <t>Машина холодного фрезерования шириной 1,5 м.</t>
  </si>
  <si>
    <r>
      <t xml:space="preserve">Колесный экскаватор </t>
    </r>
    <r>
      <rPr>
        <sz val="12"/>
        <color indexed="8"/>
        <rFont val="Symbol"/>
        <family val="1"/>
      </rPr>
      <t>£</t>
    </r>
    <r>
      <rPr>
        <sz val="12"/>
        <color indexed="8"/>
        <rFont val="Times New Roman"/>
        <family val="1"/>
      </rPr>
      <t xml:space="preserve"> 2 м</t>
    </r>
    <r>
      <rPr>
        <vertAlign val="superscript"/>
        <sz val="12"/>
        <color indexed="8"/>
        <rFont val="Times New Roman"/>
        <family val="1"/>
      </rPr>
      <t>3</t>
    </r>
  </si>
  <si>
    <t>BILL No 1700-Complex  of buldings and structures ros</t>
  </si>
  <si>
    <t>Ведомость № 1700 – Комплекс зданий и сооружений  ДЭП</t>
  </si>
  <si>
    <t xml:space="preserve">   </t>
  </si>
  <si>
    <t>Lot 1:  Almaty-Korday-Blagoveshenka-Merke-Tashkent-Termez  road  section km 536 to 593</t>
  </si>
  <si>
    <t>BILL 100 - GENERAL REQUIREMENTS</t>
  </si>
  <si>
    <t>ВЕДОМОСТЬ №100 - ОБЩИЕ ТРЕБОВАНИЯ</t>
  </si>
  <si>
    <t>No.</t>
  </si>
  <si>
    <t xml:space="preserve">Description </t>
  </si>
  <si>
    <t>Описание</t>
  </si>
  <si>
    <t>Unit           Ед. изм.</t>
  </si>
  <si>
    <t>Quantity             Количество</t>
  </si>
  <si>
    <t xml:space="preserve">Rate   (Tenge)   Стоим. ед.изм.(тенге)
</t>
  </si>
  <si>
    <t xml:space="preserve">Amount  (Tenge)   Стоимость (тенге)
</t>
  </si>
  <si>
    <t>Securities</t>
  </si>
  <si>
    <t>Гарантии</t>
  </si>
  <si>
    <t>Fix/Ф.сумма</t>
  </si>
  <si>
    <t>Insurances</t>
  </si>
  <si>
    <t>Страховые полисы</t>
  </si>
  <si>
    <t>Protection of the Environment</t>
  </si>
  <si>
    <t>Защита окружающей среды</t>
  </si>
  <si>
    <t>Removal and alteration of existing utilities</t>
  </si>
  <si>
    <t>Удаление и перенос существующих коммуникаций</t>
  </si>
  <si>
    <t>4.1</t>
  </si>
  <si>
    <t xml:space="preserve">Power transmission line, 10 KW </t>
  </si>
  <si>
    <t>ЛЭП 10 КВ</t>
  </si>
  <si>
    <t>4.2</t>
  </si>
  <si>
    <t>Additional communication systems</t>
  </si>
  <si>
    <t>Дополнитетльные коммуникац. Системы</t>
  </si>
  <si>
    <t>4.3</t>
  </si>
  <si>
    <t>Communication Cable</t>
  </si>
  <si>
    <t>Коммуникационный кабель</t>
  </si>
  <si>
    <t>4.4</t>
  </si>
  <si>
    <t>Telecommunication Cable</t>
  </si>
  <si>
    <t>Телекоммуникационный кабель</t>
  </si>
  <si>
    <t>Extra over Item 4, removal and alteration of existing utilities</t>
  </si>
  <si>
    <t>Дополнительно к пункту 4, удаление и перенос существующих коммуникаций</t>
  </si>
  <si>
    <t>Percent/Процент</t>
  </si>
  <si>
    <t>Diversions and Traffic Control Measures</t>
  </si>
  <si>
    <t>Обеспечение и контроль безопасности дорожного движения</t>
  </si>
  <si>
    <t>9</t>
  </si>
  <si>
    <r>
      <t>Progress photographs (</t>
    </r>
    <r>
      <rPr>
        <sz val="8"/>
        <rFont val="Times New Roman"/>
        <family val="1"/>
      </rPr>
      <t>maximum number of photographs per set 36</t>
    </r>
    <r>
      <rPr>
        <sz val="12"/>
        <rFont val="Times New Roman"/>
        <family val="1"/>
      </rPr>
      <t>)</t>
    </r>
  </si>
  <si>
    <t>Фотографии по ходу выполнения работ (максимум 36 фотографий на набор</t>
  </si>
  <si>
    <t>Set/Набор</t>
  </si>
  <si>
    <t>Signboards</t>
  </si>
  <si>
    <t>Щиты с надписями</t>
  </si>
  <si>
    <t>No./шт.</t>
  </si>
  <si>
    <t>Survey Equipment</t>
  </si>
  <si>
    <t>Оборудование для изысканий</t>
  </si>
  <si>
    <t>Protective Clothing</t>
  </si>
  <si>
    <t>Защитная специальная одежда</t>
  </si>
  <si>
    <t>month/месяцев</t>
  </si>
  <si>
    <t>Maintenance of the Engineer’s Survey Equipment</t>
  </si>
  <si>
    <t>Содержание оброрудования для изысканий Инженера</t>
  </si>
  <si>
    <t>As-built drawings</t>
  </si>
  <si>
    <t>Черетежи после завершения строительства</t>
  </si>
  <si>
    <t>Protection of existing services</t>
  </si>
  <si>
    <t>Защита существующих коммуникаций</t>
  </si>
  <si>
    <t>Execution of works above or close to the railway tracks</t>
  </si>
  <si>
    <t>Выполнение работ над или вблизи железнодорожных путей</t>
  </si>
  <si>
    <t>not appl./не прим.</t>
  </si>
  <si>
    <t>All local taxes and duties less VAT</t>
  </si>
  <si>
    <t>Все местные налоги и пошлины за вычетом НДС</t>
  </si>
  <si>
    <t xml:space="preserve">        TOTAL FOR BILL 100 (carried forward to Bill Summary) / ИТОГО ПО ВЕДОМОСТИ  №100 (с переносом в сводную ведомость)</t>
  </si>
  <si>
    <t>ЛЭП 35 КВ</t>
  </si>
  <si>
    <t>ЛЭП 220 КВ</t>
  </si>
  <si>
    <t>ЛЭП 500 КВ</t>
  </si>
  <si>
    <t>BILL NO 300 - SETTING OUT AND TOLERANCES</t>
  </si>
  <si>
    <t xml:space="preserve">          ВЕДОМОСТЬ №  300 - УСТАНОВОЧНЫЕ ПАРАМЕТРЫ И ДОПУСТИМЫЕ ОТКЛОНЕНИЯ</t>
  </si>
  <si>
    <t>Topo. Survey for roads and preparation of working drawings</t>
  </si>
  <si>
    <t>Топографическая съемка дороги и подготовка рабочих чертежей</t>
  </si>
  <si>
    <t>км</t>
  </si>
  <si>
    <t xml:space="preserve">Topo. Survey of  bridges and preparation of working drawings </t>
  </si>
  <si>
    <t>Топографическая съемка мостов и подготовка рабочих чертежей</t>
  </si>
  <si>
    <t xml:space="preserve">Topo. Survey for existing culverts and preparation of working drawings </t>
  </si>
  <si>
    <t>Топографическая съемка существующих труб и подготовка рабочих чертежей</t>
  </si>
  <si>
    <t>TOTAL FOR BILL 300  (carried forward to Bill Summary)</t>
  </si>
  <si>
    <t>ИТОГО ПО ВЕДОМОСТИ № 300 (с переводом в сводную ведомость)</t>
  </si>
  <si>
    <t>BILL NO 400 - SITE CLEARANCE</t>
  </si>
  <si>
    <t>ВЕДОМОСТЬ № 400 РАСЧИСТКА ТЕРРИТОРИИ</t>
  </si>
  <si>
    <t>Site clearance</t>
  </si>
  <si>
    <t>Расчистка территории</t>
  </si>
  <si>
    <t>Fix./Ф.сумма</t>
  </si>
  <si>
    <t>Removal of road signs</t>
  </si>
  <si>
    <t>Удаление дорожных знаков</t>
  </si>
  <si>
    <t>no./шт</t>
  </si>
  <si>
    <t>Removal of kilometer posts</t>
  </si>
  <si>
    <t xml:space="preserve">Удаление километровых  столбов </t>
  </si>
  <si>
    <t>Removal of road-marker posts</t>
  </si>
  <si>
    <t xml:space="preserve">Удаление сигнальных столбиков </t>
  </si>
  <si>
    <t>Removal of roadside vehicular guard-rail</t>
  </si>
  <si>
    <t>Удаление транспортных ограждений на дороге</t>
  </si>
  <si>
    <t>l.m./пог.м</t>
  </si>
  <si>
    <t>Removal of concrete curbs</t>
  </si>
  <si>
    <t>Удаление бетонных бордюров (парапетов)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</si>
  <si>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</si>
  <si>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Removal of  pedestrian handrail </t>
  </si>
  <si>
    <t>Удаление пешеходных перил</t>
  </si>
  <si>
    <t>Removal of footway blocks</t>
  </si>
  <si>
    <t>Разборка тротуарных блоков</t>
  </si>
  <si>
    <t>Removal of carriageway pavement</t>
  </si>
  <si>
    <t>Разборка покрытия проезжей части</t>
  </si>
  <si>
    <t>м²</t>
  </si>
  <si>
    <t xml:space="preserve">Removal of expansion joints </t>
  </si>
  <si>
    <t>Разборка деформационных швов</t>
  </si>
  <si>
    <t>Removal of beams and spans</t>
  </si>
  <si>
    <t>Удаление балок и плит пролетного строения</t>
  </si>
  <si>
    <t>Removal of bridge bearings</t>
  </si>
  <si>
    <t>Удаление мостовых опорных частей</t>
  </si>
  <si>
    <t>Removal of bridge pillars</t>
  </si>
  <si>
    <t>Удаление мостовых опор</t>
  </si>
  <si>
    <t>Total demolition of Bridges</t>
  </si>
  <si>
    <t>Полная разборка мостов</t>
  </si>
  <si>
    <t xml:space="preserve">Partial removal of structures </t>
  </si>
  <si>
    <t>Частичное удаление конструкций мостов</t>
  </si>
  <si>
    <t>Removal of precast / cast In-situ approach slabs</t>
  </si>
  <si>
    <t>Удаление сборных/монолитных переходных плит</t>
  </si>
  <si>
    <t>Demolition of bus shelters</t>
  </si>
  <si>
    <t>Разборка автобусных павильонов</t>
  </si>
  <si>
    <t>Demolition of pipe culverts and protection works</t>
  </si>
  <si>
    <t>Разборка  круглых труб и укрепление</t>
  </si>
  <si>
    <t>18а</t>
  </si>
  <si>
    <t xml:space="preserve">Demolition of metal culverts </t>
  </si>
  <si>
    <t>Разборка металлических труб</t>
  </si>
  <si>
    <t>т</t>
  </si>
  <si>
    <t>Demolition of embankment slope protection, bells, regulating constructions and bed invert level of culvert</t>
  </si>
  <si>
    <t>Разборка укреплений откосов насыпи, конусов, регуляционных сооружений и дна русел у водопропускных труб</t>
  </si>
  <si>
    <t>Dismantling of metal piers</t>
  </si>
  <si>
    <t>Демонтаж металлических опор</t>
  </si>
  <si>
    <t>TOTAL FOR 400  (carried forward to Bill Summary)</t>
  </si>
  <si>
    <t>ИТОГО ПО ВЕДОМОСТИ № 400 (с переносом в сводную ведомость)</t>
  </si>
  <si>
    <t>BILL NO  500 – EARTHWORKS</t>
  </si>
  <si>
    <t>ВЕДОМОСТЬ № 500 ЗЕМЛЯНЫЕ РАБОТЫ</t>
  </si>
  <si>
    <t>Removal of topsoil</t>
  </si>
  <si>
    <t>Удаление плодородного слоя почвы</t>
  </si>
  <si>
    <t>м³</t>
  </si>
  <si>
    <t>Excavation of suitable fill material</t>
  </si>
  <si>
    <t>Разработка выемки в грунте, пригодном для отсыпки насыпи</t>
  </si>
  <si>
    <t>Replacement of poor embankment materials</t>
  </si>
  <si>
    <t>Замена слабых грунтов насыпи</t>
  </si>
  <si>
    <t>Cutting of shoulders and existing embankment</t>
  </si>
  <si>
    <t>Срезка обочин и существующей насыпи</t>
  </si>
  <si>
    <t>Loosening and cutting of benches on the embankment slopes</t>
  </si>
  <si>
    <t>Рыхление и нарезка уступов на откосах насыпи</t>
  </si>
  <si>
    <t>Structural excavation for foundation of Piers in suitable material</t>
  </si>
  <si>
    <t>Разработка котлованов под фундаменты опор мостов в грунтах, пригодных для обратной засыпки насыпи</t>
  </si>
  <si>
    <t>Structural excavation for foundation of piers in unsuitable material</t>
  </si>
  <si>
    <t>Разработка котлованов под фундаменты опор мостов в грунтах, непригодных для обратной засыпки насыпи</t>
  </si>
  <si>
    <t>Preparation of existing surface prior to forming embankments</t>
  </si>
  <si>
    <t>Подготовка существующей поверхности грунта под насыпь</t>
  </si>
  <si>
    <t>Fill of embankment from adjacent reserves</t>
  </si>
  <si>
    <t>Отсыпка насыпи из притрассовых резервов</t>
  </si>
  <si>
    <t xml:space="preserve">Fill of embankment from ground quarries </t>
  </si>
  <si>
    <t>Отсыпка насыпи из грунтовых карьеров</t>
  </si>
  <si>
    <t xml:space="preserve">Ground quarries fill adjacent to structures, bells and regulating constructions </t>
  </si>
  <si>
    <t>Отсыпка из грунтовых карьеров на сопряжении моста с насыпью, конусов и регуляционных сооружений</t>
  </si>
  <si>
    <t xml:space="preserve">Drainage ground fill adjacent to structures and bells </t>
  </si>
  <si>
    <t xml:space="preserve">Отсыпка из дренирующего грунта  на сопряжении моста с насыпью и конусов </t>
  </si>
  <si>
    <t xml:space="preserve">Backfill </t>
  </si>
  <si>
    <t>Обратная засыпка котлованов</t>
  </si>
  <si>
    <t>Disposal of surplus suitable material</t>
  </si>
  <si>
    <t>Утилизация излишков пригодного материала</t>
  </si>
  <si>
    <t>BILL 500 - Subtotal for this page</t>
  </si>
  <si>
    <t>ВЕДОМОСТЬ № 500 -Итого с переносом на следующую страницу</t>
  </si>
  <si>
    <t>BILL 500 - EARTH WORKS</t>
  </si>
  <si>
    <t>Bill 500 - Subtotal from previous page</t>
  </si>
  <si>
    <t xml:space="preserve">Ведомость № 500 - итого с переходом с предыдущей страницы </t>
  </si>
  <si>
    <t>Compaction of  fill in embankments</t>
  </si>
  <si>
    <t>Уплотнение грунта в насыпи</t>
  </si>
  <si>
    <t>Recompaction of existing embankment</t>
  </si>
  <si>
    <t>Доуплотнение существующей насыпи</t>
  </si>
  <si>
    <t xml:space="preserve">Compaction of suitable fill adjacent to structures, bells and regulating constructions </t>
  </si>
  <si>
    <t>Уплотнение грунта на сопряжении моста с насыпью, конусов и регуляционных сооружений</t>
  </si>
  <si>
    <t xml:space="preserve">Compaction of granular fill adjacent to structures, bells and regulating constructions </t>
  </si>
  <si>
    <t>Уплотнение дренирующего грунта  на сопряжении моста с насыпью, конусов и регуляционных сооружений</t>
  </si>
  <si>
    <t>Completion of formation level</t>
  </si>
  <si>
    <t>Завершающая отделка земляного полотна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</si>
  <si>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</si>
  <si>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New ditches </t>
  </si>
  <si>
    <t>Устройство новых кюветов</t>
  </si>
  <si>
    <t>Clearing and regrading of existing watercourses</t>
  </si>
  <si>
    <t>Расчистка и профилирование существующих водотоков</t>
  </si>
  <si>
    <t>Topsoil spreading</t>
  </si>
  <si>
    <t>Укладка плодородного слоя почвы</t>
  </si>
  <si>
    <t xml:space="preserve">Green topsoil for the meridian line </t>
  </si>
  <si>
    <t>Растительный грунт для разделительной полосы</t>
  </si>
  <si>
    <t>TOTAL FOR BILL 500 (carried forward to Bill Summary)</t>
  </si>
  <si>
    <t>ИТОГО ПО ВЕДОМОСТИ № 500  (с переносом в сводную ведомость)</t>
  </si>
  <si>
    <t xml:space="preserve">BILL NO  600 – CULVERTS, DRAINAGE AND PROTECTION WORKS </t>
  </si>
  <si>
    <t>ВЕДОМОСТЬ № 600 ВОДОПРОПУСКНЫЕ ТРУБЫ, ВОДООТВОД И УКРЕПИТЕЛЬНЫЕ РАБОТЫ</t>
  </si>
  <si>
    <t>Precast Concrete  Culverts</t>
  </si>
  <si>
    <t>Водопропускные трубы из сборного железобетона</t>
  </si>
  <si>
    <t xml:space="preserve"> 1.1</t>
  </si>
  <si>
    <t>Pipe      N13 diameter 1.0m</t>
  </si>
  <si>
    <t>Кругл.      N13 диаметр 1.0м</t>
  </si>
  <si>
    <t>l.m./пм</t>
  </si>
  <si>
    <t xml:space="preserve"> 1.2</t>
  </si>
  <si>
    <t>Pipe      ZK4.200 diameter 1.0m</t>
  </si>
  <si>
    <t>Кругл.      ЗК 4.200 диаметр 1.0 м</t>
  </si>
  <si>
    <t xml:space="preserve"> 1.3</t>
  </si>
  <si>
    <t>Pipe      N71 diameter 1.5m</t>
  </si>
  <si>
    <t>Кругл.      N71 диаметр 1.5м</t>
  </si>
  <si>
    <t>Pipe      ZK9.200 diameter 1.5m</t>
  </si>
  <si>
    <t>Кругл.      ЗК 9.200 диаметр 1.5м</t>
  </si>
  <si>
    <t xml:space="preserve"> 1.5</t>
  </si>
  <si>
    <t>Pipe      ZK10.100 diameter 1.5m</t>
  </si>
  <si>
    <t>Кругл.      ЗК10.100 диаметр 1.5м</t>
  </si>
  <si>
    <t xml:space="preserve"> 1.6</t>
  </si>
  <si>
    <t>Pipe      ZK10.200 diameter 1.5m</t>
  </si>
  <si>
    <t>Кругл.      ЗК10.200 диаметр 1.5м</t>
  </si>
  <si>
    <t xml:space="preserve"> 1.7</t>
  </si>
  <si>
    <t xml:space="preserve">Box      ZP11.100    2.0x2.0 </t>
  </si>
  <si>
    <t xml:space="preserve">Прям.       ЗП11.100 отв. 2,0х2,0 </t>
  </si>
  <si>
    <t xml:space="preserve"> 1.8</t>
  </si>
  <si>
    <t>Box      ZP12.100    2.0x2.0</t>
  </si>
  <si>
    <t xml:space="preserve">Прям.       ЗП12.100 отв. 2,0х2,0 </t>
  </si>
  <si>
    <t xml:space="preserve"> 1.9</t>
  </si>
  <si>
    <t>Box      ZP19.100    4.0x2.5</t>
  </si>
  <si>
    <t>Прям.      ЗП19.100  отв. 4,0х2,5</t>
  </si>
  <si>
    <t xml:space="preserve"> 1.10</t>
  </si>
  <si>
    <t xml:space="preserve">Precast concrete headwall elements for new and replacement culvert </t>
  </si>
  <si>
    <t xml:space="preserve">Элементы оголовка из сборного железобетона для новых и заменяемых труб </t>
  </si>
  <si>
    <t xml:space="preserve"> 2.1</t>
  </si>
  <si>
    <t xml:space="preserve">Pipe      ST11 diameter 1.0m </t>
  </si>
  <si>
    <t xml:space="preserve">Кругл.      СТ 11 диаметр 1.0м </t>
  </si>
  <si>
    <t xml:space="preserve"> 2.2</t>
  </si>
  <si>
    <t xml:space="preserve">Pipe      ST13 diameter 1.5m </t>
  </si>
  <si>
    <t>Кругл.      СТ 13 диаметр 1.5м</t>
  </si>
  <si>
    <t xml:space="preserve"> 2.3</t>
  </si>
  <si>
    <t xml:space="preserve">Box      ZP36    2.5x2.0 </t>
  </si>
  <si>
    <t>Прямоуг.       ЗП36 отв. 2,5х2,0</t>
  </si>
  <si>
    <t xml:space="preserve"> 2.4</t>
  </si>
  <si>
    <t xml:space="preserve">Box      ZP38    4.0x2.5 </t>
  </si>
  <si>
    <t>Прямоуг.      ЗП38  отв.4,0х2,5м</t>
  </si>
  <si>
    <t>Precast concrete wing wall elements for new and replacement culvert</t>
  </si>
  <si>
    <t>Элементы откосных крыльев из сборного железобетона для новых и заменяемых труб</t>
  </si>
  <si>
    <t>3.1</t>
  </si>
  <si>
    <t>Pipe      ST5   diameter 1.0m</t>
  </si>
  <si>
    <t>Кругл.      СТ 5   диаметр 1.0м</t>
  </si>
  <si>
    <t>3.2</t>
  </si>
  <si>
    <t>Pipe      ST7   diameter 1.5m</t>
  </si>
  <si>
    <t>Кругл.     СТ 7   диаметр 1.5м</t>
  </si>
  <si>
    <t>3.3</t>
  </si>
  <si>
    <t>Box       ST1pl    2.5x2.0m</t>
  </si>
  <si>
    <t>Прямоуг.       СТ1пл   2.5x2.0м</t>
  </si>
  <si>
    <t xml:space="preserve"> 3.4</t>
  </si>
  <si>
    <t>Box       ST3pl    2.5x2.0m</t>
  </si>
  <si>
    <t>Прямоуг.       СТ3пл   2.5x2.0м</t>
  </si>
  <si>
    <t xml:space="preserve"> 3.5</t>
  </si>
  <si>
    <t xml:space="preserve">Box       N59    </t>
  </si>
  <si>
    <t xml:space="preserve">Прямоуг.       № 59   </t>
  </si>
  <si>
    <t>BILL 600 - Subtotal for this page</t>
  </si>
  <si>
    <t>ВЕДОМОСТЬ № 600 -Итого с переносом на следующую страницу</t>
  </si>
  <si>
    <t>№   п.п.     .</t>
  </si>
  <si>
    <t>Ед.из.</t>
  </si>
  <si>
    <t>Кол-во</t>
  </si>
  <si>
    <t xml:space="preserve">Ст-ть            (Тенге)                  </t>
  </si>
  <si>
    <t>Стоимость         (Teнге)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</si>
</sst>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E+00"/>
    <numFmt numFmtId="167" formatCode="0.000"/>
    <numFmt numFmtId="168" formatCode="_-* #,##0.00\ _€_-;\-* #,##0.00\ _€_-;_-* &quot;-&quot;??\ _€_-;_-@_-"/>
    <numFmt numFmtId="169" formatCode="#,##0_ ;\-#,##0\ "/>
    <numFmt numFmtId="170" formatCode="_-* #,##0_р_._-;\-* #,##0_р_._-;_-* &quot;-&quot;??_р_._-;_-@_-"/>
    <numFmt numFmtId="171" formatCode="[$$-409]#,##0"/>
    <numFmt numFmtId="172" formatCode="[$$-409]#,##0.00"/>
    <numFmt numFmtId="173" formatCode="#,##0.00000"/>
    <numFmt numFmtId="174" formatCode="#,##0.000000"/>
    <numFmt numFmtId="175" formatCode="#,##0.000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000"/>
    <numFmt numFmtId="182" formatCode="#,##0.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Symbol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53" applyFont="1" applyBorder="1">
      <alignment/>
      <protection/>
    </xf>
    <xf numFmtId="0" fontId="2" fillId="0" borderId="0" xfId="53" applyFont="1" applyBorder="1" applyAlignment="1">
      <alignment vertical="top"/>
      <protection/>
    </xf>
    <xf numFmtId="0" fontId="3" fillId="0" borderId="0" xfId="53" applyFont="1" applyBorder="1" applyAlignment="1">
      <alignment horizontal="left"/>
      <protection/>
    </xf>
    <xf numFmtId="0" fontId="2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0" fontId="2" fillId="0" borderId="14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16" fontId="3" fillId="0" borderId="0" xfId="53" applyNumberFormat="1" applyFont="1" applyBorder="1" applyAlignment="1" quotePrefix="1">
      <alignment horizontal="right" vertical="center" wrapText="1"/>
      <protection/>
    </xf>
    <xf numFmtId="0" fontId="3" fillId="0" borderId="0" xfId="53" applyFont="1" applyBorder="1" applyAlignment="1">
      <alignment horizontal="left" vertical="top" wrapText="1" indent="4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right" vertical="top" wrapText="1"/>
      <protection/>
    </xf>
    <xf numFmtId="0" fontId="3" fillId="0" borderId="0" xfId="53" applyFont="1" applyAlignment="1">
      <alignment horizontal="left"/>
      <protection/>
    </xf>
    <xf numFmtId="0" fontId="2" fillId="0" borderId="0" xfId="53" applyFont="1" applyFill="1" applyBorder="1" applyAlignment="1">
      <alignment vertical="top"/>
      <protection/>
    </xf>
    <xf numFmtId="4" fontId="3" fillId="0" borderId="0" xfId="53" applyNumberFormat="1" applyFont="1" applyBorder="1">
      <alignment/>
      <protection/>
    </xf>
    <xf numFmtId="0" fontId="3" fillId="0" borderId="15" xfId="53" applyFont="1" applyBorder="1" applyAlignment="1">
      <alignment horizontal="left"/>
      <protection/>
    </xf>
    <xf numFmtId="0" fontId="3" fillId="0" borderId="15" xfId="53" applyFont="1" applyBorder="1">
      <alignment/>
      <protection/>
    </xf>
    <xf numFmtId="4" fontId="3" fillId="0" borderId="15" xfId="53" applyNumberFormat="1" applyFont="1" applyBorder="1">
      <alignment/>
      <protection/>
    </xf>
    <xf numFmtId="0" fontId="3" fillId="0" borderId="12" xfId="53" applyNumberFormat="1" applyFont="1" applyBorder="1" applyAlignment="1" quotePrefix="1">
      <alignment horizontal="center" vertical="center" wrapText="1"/>
      <protection/>
    </xf>
    <xf numFmtId="0" fontId="3" fillId="0" borderId="0" xfId="53" applyFont="1" applyFill="1" applyBorder="1" applyAlignment="1">
      <alignment horizontal="justify" vertical="top" wrapText="1"/>
      <protection/>
    </xf>
    <xf numFmtId="4" fontId="3" fillId="0" borderId="0" xfId="53" applyNumberFormat="1" applyFont="1" applyBorder="1" applyAlignment="1">
      <alignment horizontal="center" vertical="top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>
      <alignment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3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left"/>
      <protection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>
      <alignment/>
      <protection/>
    </xf>
    <xf numFmtId="16" fontId="3" fillId="0" borderId="0" xfId="53" applyNumberFormat="1" applyFont="1" applyFill="1" applyBorder="1" applyAlignment="1" quotePrefix="1">
      <alignment horizontal="right" vertical="center" wrapText="1"/>
      <protection/>
    </xf>
    <xf numFmtId="0" fontId="3" fillId="0" borderId="0" xfId="53" applyFont="1" applyFill="1" applyBorder="1" applyAlignment="1">
      <alignment horizontal="left" vertical="top" wrapText="1" indent="4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right" vertical="top" wrapText="1"/>
      <protection/>
    </xf>
    <xf numFmtId="4" fontId="3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left"/>
      <protection/>
    </xf>
    <xf numFmtId="4" fontId="3" fillId="0" borderId="0" xfId="53" applyNumberFormat="1" applyFont="1" applyFill="1" applyBorder="1">
      <alignment/>
      <protection/>
    </xf>
    <xf numFmtId="0" fontId="3" fillId="0" borderId="0" xfId="53" applyFont="1" applyFill="1" applyAlignment="1">
      <alignment horizontal="left"/>
      <protection/>
    </xf>
    <xf numFmtId="4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6" xfId="53" applyNumberFormat="1" applyFont="1" applyFill="1" applyBorder="1" applyAlignment="1">
      <alignment horizontal="center" vertical="top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top" indent="2"/>
      <protection/>
    </xf>
    <xf numFmtId="3" fontId="3" fillId="0" borderId="0" xfId="53" applyNumberFormat="1" applyFont="1" applyBorder="1">
      <alignment/>
      <protection/>
    </xf>
    <xf numFmtId="0" fontId="3" fillId="0" borderId="0" xfId="53" applyFont="1" applyBorder="1" applyAlignment="1">
      <alignment/>
      <protection/>
    </xf>
    <xf numFmtId="3" fontId="3" fillId="0" borderId="0" xfId="53" applyNumberFormat="1" applyFont="1" applyBorder="1" applyAlignment="1">
      <alignment horizontal="center" wrapText="1"/>
      <protection/>
    </xf>
    <xf numFmtId="3" fontId="6" fillId="0" borderId="13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Alignment="1">
      <alignment/>
      <protection/>
    </xf>
    <xf numFmtId="0" fontId="3" fillId="0" borderId="14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3" fillId="0" borderId="0" xfId="53" applyNumberFormat="1" applyFont="1" applyBorder="1" applyAlignment="1" quotePrefix="1">
      <alignment horizontal="center" vertical="center" wrapText="1"/>
      <protection/>
    </xf>
    <xf numFmtId="4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165" fontId="3" fillId="0" borderId="0" xfId="53" applyNumberFormat="1" applyFont="1" applyBorder="1" applyAlignment="1" quotePrefix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 quotePrefix="1">
      <alignment horizontal="center" vertical="center" wrapText="1"/>
      <protection/>
    </xf>
    <xf numFmtId="3" fontId="6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3" fontId="3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Border="1" applyAlignment="1">
      <alignment horizontal="right" vertical="top" wrapText="1"/>
      <protection/>
    </xf>
    <xf numFmtId="0" fontId="2" fillId="0" borderId="0" xfId="53" applyFont="1" applyBorder="1">
      <alignment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18" xfId="53" applyFont="1" applyBorder="1" applyAlignment="1">
      <alignment horizontal="left" vertical="center" wrapText="1"/>
      <protection/>
    </xf>
    <xf numFmtId="3" fontId="6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3" fontId="6" fillId="0" borderId="13" xfId="53" applyNumberFormat="1" applyFont="1" applyFill="1" applyBorder="1" applyAlignment="1">
      <alignment horizontal="center"/>
      <protection/>
    </xf>
    <xf numFmtId="0" fontId="3" fillId="0" borderId="0" xfId="53" applyFont="1" applyBorder="1" applyAlignment="1">
      <alignment vertical="top" wrapText="1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quotePrefix="1">
      <alignment horizontal="center" vertical="center" wrapText="1"/>
      <protection/>
    </xf>
    <xf numFmtId="0" fontId="3" fillId="0" borderId="10" xfId="53" applyNumberFormat="1" applyFont="1" applyFill="1" applyBorder="1" applyAlignment="1" quotePrefix="1">
      <alignment horizontal="center" vertical="center" wrapText="1"/>
      <protection/>
    </xf>
    <xf numFmtId="0" fontId="2" fillId="0" borderId="0" xfId="53" applyFont="1" applyBorder="1" applyAlignment="1">
      <alignment vertical="center"/>
      <protection/>
    </xf>
    <xf numFmtId="166" fontId="3" fillId="0" borderId="0" xfId="53" applyNumberFormat="1" applyFont="1" applyBorder="1" applyAlignment="1" quotePrefix="1">
      <alignment horizontal="center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32" fillId="0" borderId="0" xfId="53" applyFont="1" applyBorder="1" applyAlignment="1">
      <alignment/>
      <protection/>
    </xf>
    <xf numFmtId="164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9" xfId="53" applyNumberFormat="1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3" fillId="0" borderId="19" xfId="53" applyFont="1" applyFill="1" applyBorder="1" applyAlignment="1">
      <alignment horizontal="left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3" fontId="3" fillId="0" borderId="19" xfId="53" applyNumberFormat="1" applyFont="1" applyFill="1" applyBorder="1" applyAlignment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/>
      <protection/>
    </xf>
    <xf numFmtId="0" fontId="3" fillId="0" borderId="20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3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left" vertical="center" wrapText="1"/>
      <protection/>
    </xf>
    <xf numFmtId="0" fontId="3" fillId="0" borderId="20" xfId="53" applyNumberFormat="1" applyFont="1" applyFill="1" applyBorder="1" applyAlignment="1" quotePrefix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left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53" applyNumberFormat="1" applyFont="1" applyFill="1" applyBorder="1" applyAlignment="1" quotePrefix="1">
      <alignment horizontal="center" vertical="center" wrapText="1"/>
      <protection/>
    </xf>
    <xf numFmtId="0" fontId="3" fillId="0" borderId="21" xfId="53" applyNumberFormat="1" applyFont="1" applyFill="1" applyBorder="1" applyAlignment="1">
      <alignment horizontal="left" vertical="center" wrapText="1"/>
      <protection/>
    </xf>
    <xf numFmtId="0" fontId="3" fillId="0" borderId="21" xfId="53" applyFont="1" applyFill="1" applyBorder="1" applyAlignment="1">
      <alignment horizontal="left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right" vertical="center" wrapText="1"/>
      <protection/>
    </xf>
    <xf numFmtId="0" fontId="3" fillId="0" borderId="21" xfId="53" applyNumberFormat="1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/>
      <protection/>
    </xf>
    <xf numFmtId="4" fontId="3" fillId="0" borderId="19" xfId="53" applyNumberFormat="1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left" vertical="top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4" fontId="3" fillId="0" borderId="20" xfId="53" applyNumberFormat="1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left" vertical="top" wrapText="1" indent="4"/>
      <protection/>
    </xf>
    <xf numFmtId="0" fontId="3" fillId="0" borderId="20" xfId="53" applyFont="1" applyBorder="1" applyAlignment="1">
      <alignment horizontal="left" vertical="top" wrapText="1" indent="4"/>
      <protection/>
    </xf>
    <xf numFmtId="0" fontId="3" fillId="0" borderId="20" xfId="53" applyFont="1" applyBorder="1" applyAlignment="1">
      <alignment horizontal="left" vertical="top" wrapText="1"/>
      <protection/>
    </xf>
    <xf numFmtId="0" fontId="3" fillId="0" borderId="20" xfId="53" applyFont="1" applyBorder="1" applyAlignment="1">
      <alignment vertical="top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16" fontId="3" fillId="0" borderId="20" xfId="53" applyNumberFormat="1" applyFont="1" applyBorder="1" applyAlignment="1" quotePrefix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4" fontId="3" fillId="0" borderId="21" xfId="53" applyNumberFormat="1" applyFont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left" vertical="center" wrapText="1"/>
      <protection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19" xfId="53" applyNumberFormat="1" applyFont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20" xfId="53" applyNumberFormat="1" applyFont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20" xfId="53" applyNumberFormat="1" applyFont="1" applyBorder="1" applyAlignment="1" quotePrefix="1">
      <alignment horizontal="center" vertical="center" wrapText="1"/>
      <protection/>
    </xf>
    <xf numFmtId="0" fontId="3" fillId="0" borderId="21" xfId="53" applyFont="1" applyFill="1" applyBorder="1" applyAlignment="1">
      <alignment horizontal="justify" vertical="top" wrapText="1"/>
      <protection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justify" vertical="top" wrapText="1"/>
      <protection/>
    </xf>
    <xf numFmtId="0" fontId="3" fillId="0" borderId="25" xfId="53" applyNumberFormat="1" applyFont="1" applyFill="1" applyBorder="1" applyAlignment="1" quotePrefix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justify" vertical="top" wrapText="1"/>
      <protection/>
    </xf>
    <xf numFmtId="16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left" vertical="top" wrapText="1" indent="3"/>
      <protection/>
    </xf>
    <xf numFmtId="0" fontId="3" fillId="0" borderId="20" xfId="53" applyFont="1" applyFill="1" applyBorder="1" applyAlignment="1">
      <alignment horizontal="left" vertical="top" wrapText="1" indent="4"/>
      <protection/>
    </xf>
    <xf numFmtId="0" fontId="3" fillId="0" borderId="21" xfId="53" applyFont="1" applyFill="1" applyBorder="1" applyAlignment="1">
      <alignment horizontal="left" vertical="top" wrapText="1" indent="3"/>
      <protection/>
    </xf>
    <xf numFmtId="0" fontId="3" fillId="0" borderId="21" xfId="53" applyFont="1" applyFill="1" applyBorder="1" applyAlignment="1">
      <alignment horizontal="left" vertical="top" wrapText="1" indent="4"/>
      <protection/>
    </xf>
    <xf numFmtId="0" fontId="3" fillId="0" borderId="19" xfId="53" applyNumberFormat="1" applyFont="1" applyFill="1" applyBorder="1" applyAlignment="1" quotePrefix="1">
      <alignment horizontal="center" vertical="center" wrapText="1"/>
      <protection/>
    </xf>
    <xf numFmtId="0" fontId="3" fillId="0" borderId="20" xfId="53" applyFont="1" applyFill="1" applyBorder="1">
      <alignment/>
      <protection/>
    </xf>
    <xf numFmtId="1" fontId="3" fillId="0" borderId="20" xfId="53" applyNumberFormat="1" applyFont="1" applyFill="1" applyBorder="1" applyAlignment="1" quotePrefix="1">
      <alignment horizontal="center" vertical="center" wrapText="1"/>
      <protection/>
    </xf>
    <xf numFmtId="0" fontId="3" fillId="0" borderId="19" xfId="53" applyNumberFormat="1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top" wrapText="1"/>
      <protection/>
    </xf>
    <xf numFmtId="0" fontId="3" fillId="0" borderId="20" xfId="53" applyNumberFormat="1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top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3" fillId="0" borderId="21" xfId="53" applyNumberFormat="1" applyFont="1" applyBorder="1" applyAlignment="1" quotePrefix="1">
      <alignment horizontal="center" vertical="center" wrapText="1"/>
      <protection/>
    </xf>
    <xf numFmtId="0" fontId="6" fillId="0" borderId="21" xfId="53" applyFont="1" applyBorder="1" applyAlignment="1">
      <alignment horizontal="left" vertical="top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3" fillId="0" borderId="19" xfId="53" applyFont="1" applyFill="1" applyBorder="1" applyAlignment="1" applyProtection="1">
      <alignment horizontal="justify" vertical="top" wrapText="1"/>
      <protection locked="0"/>
    </xf>
    <xf numFmtId="0" fontId="3" fillId="0" borderId="20" xfId="53" applyFont="1" applyBorder="1" applyAlignment="1">
      <alignment vertical="center" wrapText="1"/>
      <protection/>
    </xf>
    <xf numFmtId="0" fontId="3" fillId="0" borderId="20" xfId="53" applyFont="1" applyFill="1" applyBorder="1" applyAlignment="1">
      <alignment vertical="top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3" fontId="6" fillId="0" borderId="21" xfId="53" applyNumberFormat="1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justify" vertical="top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justify" vertical="top" wrapText="1"/>
      <protection/>
    </xf>
    <xf numFmtId="3" fontId="3" fillId="0" borderId="20" xfId="53" applyNumberFormat="1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21" xfId="53" applyFont="1" applyBorder="1" applyAlignment="1">
      <alignment horizontal="left" vertical="center" wrapText="1"/>
      <protection/>
    </xf>
    <xf numFmtId="0" fontId="3" fillId="0" borderId="18" xfId="53" applyNumberFormat="1" applyFont="1" applyBorder="1" applyAlignment="1" quotePrefix="1">
      <alignment horizontal="center" vertical="center" wrapText="1"/>
      <protection/>
    </xf>
    <xf numFmtId="164" fontId="3" fillId="0" borderId="20" xfId="53" applyNumberFormat="1" applyFont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justify" vertical="top"/>
      <protection/>
    </xf>
    <xf numFmtId="0" fontId="3" fillId="0" borderId="25" xfId="53" applyFont="1" applyFill="1" applyBorder="1" applyAlignment="1">
      <alignment horizontal="left" vertical="center" wrapText="1"/>
      <protection/>
    </xf>
    <xf numFmtId="0" fontId="3" fillId="0" borderId="24" xfId="53" applyFont="1" applyBorder="1" applyAlignment="1" quotePrefix="1">
      <alignment horizontal="center" vertical="center" wrapText="1"/>
      <protection/>
    </xf>
    <xf numFmtId="0" fontId="3" fillId="0" borderId="22" xfId="53" applyNumberFormat="1" applyFont="1" applyBorder="1" applyAlignment="1">
      <alignment horizontal="left" vertical="center" wrapText="1" indent="3"/>
      <protection/>
    </xf>
    <xf numFmtId="0" fontId="3" fillId="0" borderId="22" xfId="53" applyNumberFormat="1" applyFont="1" applyBorder="1" applyAlignment="1">
      <alignment vertical="center" wrapText="1"/>
      <protection/>
    </xf>
    <xf numFmtId="1" fontId="3" fillId="0" borderId="20" xfId="53" applyNumberFormat="1" applyFont="1" applyBorder="1" applyAlignment="1">
      <alignment horizontal="center" vertical="center" wrapText="1"/>
      <protection/>
    </xf>
    <xf numFmtId="1" fontId="3" fillId="0" borderId="22" xfId="53" applyNumberFormat="1" applyFont="1" applyBorder="1" applyAlignment="1">
      <alignment vertical="center" wrapText="1"/>
      <protection/>
    </xf>
    <xf numFmtId="1" fontId="3" fillId="0" borderId="20" xfId="53" applyNumberFormat="1" applyFont="1" applyBorder="1" applyAlignment="1" quotePrefix="1">
      <alignment horizontal="center" vertical="center" wrapText="1"/>
      <protection/>
    </xf>
    <xf numFmtId="0" fontId="3" fillId="0" borderId="22" xfId="53" applyNumberFormat="1" applyFont="1" applyFill="1" applyBorder="1" applyAlignment="1">
      <alignment vertical="center" wrapText="1"/>
      <protection/>
    </xf>
    <xf numFmtId="0" fontId="3" fillId="0" borderId="22" xfId="53" applyFont="1" applyFill="1" applyBorder="1" applyAlignment="1">
      <alignment horizontal="left" vertical="center" wrapText="1"/>
      <protection/>
    </xf>
    <xf numFmtId="0" fontId="3" fillId="0" borderId="27" xfId="53" applyNumberFormat="1" applyFont="1" applyFill="1" applyBorder="1" applyAlignment="1">
      <alignment vertical="center" wrapText="1"/>
      <protection/>
    </xf>
    <xf numFmtId="0" fontId="3" fillId="0" borderId="28" xfId="53" applyNumberFormat="1" applyFont="1" applyFill="1" applyBorder="1" applyAlignment="1">
      <alignment vertical="center" wrapText="1"/>
      <protection/>
    </xf>
    <xf numFmtId="3" fontId="6" fillId="0" borderId="23" xfId="53" applyNumberFormat="1" applyFont="1" applyFill="1" applyBorder="1" applyAlignment="1">
      <alignment horizontal="center" vertical="center" wrapText="1"/>
      <protection/>
    </xf>
    <xf numFmtId="0" fontId="3" fillId="0" borderId="24" xfId="53" applyNumberFormat="1" applyFont="1" applyBorder="1" applyAlignment="1">
      <alignment horizontal="left" vertical="center" wrapText="1"/>
      <protection/>
    </xf>
    <xf numFmtId="0" fontId="3" fillId="0" borderId="22" xfId="53" applyNumberFormat="1" applyFont="1" applyBorder="1" applyAlignment="1">
      <alignment horizontal="left" vertical="center" wrapText="1"/>
      <protection/>
    </xf>
    <xf numFmtId="0" fontId="3" fillId="0" borderId="22" xfId="53" applyNumberFormat="1" applyFont="1" applyBorder="1" applyAlignment="1" quotePrefix="1">
      <alignment horizontal="center" vertical="center" wrapText="1"/>
      <protection/>
    </xf>
    <xf numFmtId="0" fontId="3" fillId="0" borderId="23" xfId="53" applyNumberFormat="1" applyFont="1" applyBorder="1" applyAlignment="1" quotePrefix="1">
      <alignment horizontal="center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3" fillId="0" borderId="19" xfId="53" applyFont="1" applyBorder="1" applyAlignment="1" quotePrefix="1">
      <alignment horizontal="center" vertical="center" wrapText="1"/>
      <protection/>
    </xf>
    <xf numFmtId="0" fontId="3" fillId="0" borderId="20" xfId="53" applyNumberFormat="1" applyFont="1" applyBorder="1" applyAlignment="1">
      <alignment horizontal="left" vertical="center" wrapText="1" indent="4"/>
      <protection/>
    </xf>
    <xf numFmtId="1" fontId="3" fillId="0" borderId="20" xfId="53" applyNumberFormat="1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33" fillId="0" borderId="20" xfId="53" applyFont="1" applyBorder="1" applyAlignment="1">
      <alignment horizontal="left" vertical="center" wrapText="1"/>
      <protection/>
    </xf>
    <xf numFmtId="0" fontId="3" fillId="0" borderId="20" xfId="53" applyNumberFormat="1" applyFont="1" applyFill="1" applyBorder="1" applyAlignment="1" quotePrefix="1">
      <alignment horizontal="left" vertical="center" wrapText="1"/>
      <protection/>
    </xf>
    <xf numFmtId="16" fontId="3" fillId="0" borderId="22" xfId="53" applyNumberFormat="1" applyFont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2" fillId="0" borderId="0" xfId="53" applyFont="1" applyBorder="1" applyAlignment="1">
      <alignment/>
      <protection/>
    </xf>
    <xf numFmtId="4" fontId="3" fillId="0" borderId="0" xfId="53" applyNumberFormat="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 indent="4"/>
    </xf>
    <xf numFmtId="0" fontId="3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 quotePrefix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6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 indent="4"/>
    </xf>
    <xf numFmtId="16" fontId="3" fillId="0" borderId="29" xfId="0" applyNumberFormat="1" applyFont="1" applyFill="1" applyBorder="1" applyAlignment="1" quotePrefix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 quotePrefix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quotePrefix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 horizontal="left" vertical="top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>
      <alignment/>
    </xf>
    <xf numFmtId="3" fontId="3" fillId="24" borderId="19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 quotePrefix="1">
      <alignment horizontal="right" vertical="center" wrapText="1"/>
    </xf>
    <xf numFmtId="0" fontId="3" fillId="0" borderId="12" xfId="0" applyFont="1" applyFill="1" applyBorder="1" applyAlignment="1">
      <alignment horizontal="left" vertical="top" wrapText="1" indent="4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top" wrapText="1"/>
    </xf>
    <xf numFmtId="16" fontId="3" fillId="0" borderId="20" xfId="0" applyNumberFormat="1" applyFont="1" applyBorder="1" applyAlignment="1" quotePrefix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2" fontId="3" fillId="0" borderId="27" xfId="0" applyNumberFormat="1" applyFont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9" fontId="3" fillId="0" borderId="19" xfId="6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31" xfId="0" applyNumberFormat="1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4" fontId="3" fillId="0" borderId="10" xfId="55" applyNumberFormat="1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20" xfId="0" applyFont="1" applyFill="1" applyBorder="1" applyAlignment="1">
      <alignment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6" applyFont="1" applyFill="1" applyBorder="1">
      <alignment/>
      <protection/>
    </xf>
    <xf numFmtId="0" fontId="2" fillId="0" borderId="32" xfId="56" applyFont="1" applyBorder="1" applyAlignment="1">
      <alignment horizontal="left"/>
      <protection/>
    </xf>
    <xf numFmtId="0" fontId="2" fillId="0" borderId="32" xfId="56" applyFont="1" applyBorder="1" applyAlignment="1">
      <alignment horizontal="center"/>
      <protection/>
    </xf>
    <xf numFmtId="0" fontId="2" fillId="0" borderId="32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0" fontId="9" fillId="0" borderId="0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righ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 applyBorder="1" applyAlignment="1">
      <alignment horizontal="center" vertical="top" wrapText="1"/>
      <protection/>
    </xf>
    <xf numFmtId="0" fontId="2" fillId="0" borderId="0" xfId="56" applyFont="1" applyAlignment="1">
      <alignment horizontal="justify"/>
      <protection/>
    </xf>
    <xf numFmtId="0" fontId="3" fillId="0" borderId="0" xfId="56" applyFont="1" applyAlignment="1">
      <alignment horizontal="justify"/>
      <protection/>
    </xf>
    <xf numFmtId="0" fontId="2" fillId="0" borderId="0" xfId="56" applyFont="1" applyAlignment="1">
      <alignment horizontal="right"/>
      <protection/>
    </xf>
    <xf numFmtId="0" fontId="9" fillId="0" borderId="0" xfId="56" applyFont="1" applyBorder="1" applyAlignment="1">
      <alignment horizontal="center" vertical="top" wrapText="1"/>
      <protection/>
    </xf>
    <xf numFmtId="0" fontId="9" fillId="0" borderId="0" xfId="56" applyFont="1" applyBorder="1" applyAlignment="1">
      <alignment horizontal="justify" vertical="top" wrapText="1"/>
      <protection/>
    </xf>
    <xf numFmtId="0" fontId="9" fillId="0" borderId="0" xfId="56" applyFont="1" applyBorder="1" applyAlignment="1">
      <alignment horizontal="right" vertical="top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3" fillId="0" borderId="36" xfId="56" applyFont="1" applyFill="1" applyBorder="1">
      <alignment/>
      <protection/>
    </xf>
    <xf numFmtId="0" fontId="3" fillId="0" borderId="0" xfId="56" applyFont="1" applyBorder="1" applyAlignment="1">
      <alignment horizontal="left" vertical="top" wrapText="1"/>
      <protection/>
    </xf>
    <xf numFmtId="0" fontId="3" fillId="0" borderId="37" xfId="56" applyFont="1" applyBorder="1" applyAlignment="1">
      <alignment horizontal="left" vertical="top" wrapText="1"/>
      <protection/>
    </xf>
    <xf numFmtId="0" fontId="3" fillId="0" borderId="34" xfId="56" applyFont="1" applyBorder="1" applyAlignment="1">
      <alignment wrapText="1"/>
      <protection/>
    </xf>
    <xf numFmtId="3" fontId="3" fillId="0" borderId="10" xfId="56" applyNumberFormat="1" applyFont="1" applyBorder="1" applyAlignment="1">
      <alignment horizontal="center" vertical="top" wrapText="1"/>
      <protection/>
    </xf>
    <xf numFmtId="1" fontId="9" fillId="0" borderId="0" xfId="56" applyNumberFormat="1" applyFont="1" applyBorder="1" applyAlignment="1">
      <alignment horizontal="center" vertical="top" wrapText="1"/>
      <protection/>
    </xf>
    <xf numFmtId="0" fontId="3" fillId="0" borderId="0" xfId="61" applyNumberFormat="1" applyFont="1" applyBorder="1" applyAlignment="1">
      <alignment vertical="top" wrapText="1"/>
    </xf>
    <xf numFmtId="43" fontId="3" fillId="0" borderId="0" xfId="56" applyNumberFormat="1" applyFont="1" applyBorder="1" applyAlignment="1">
      <alignment horizontal="center" vertical="top" wrapText="1"/>
      <protection/>
    </xf>
    <xf numFmtId="168" fontId="3" fillId="0" borderId="0" xfId="56" applyNumberFormat="1" applyFont="1" applyBorder="1">
      <alignment/>
      <protection/>
    </xf>
    <xf numFmtId="0" fontId="3" fillId="0" borderId="36" xfId="56" applyFont="1" applyBorder="1">
      <alignment/>
      <protection/>
    </xf>
    <xf numFmtId="10" fontId="3" fillId="0" borderId="0" xfId="61" applyNumberFormat="1" applyFont="1" applyBorder="1" applyAlignment="1">
      <alignment vertical="top" wrapText="1"/>
    </xf>
    <xf numFmtId="0" fontId="3" fillId="0" borderId="36" xfId="56" applyFont="1" applyBorder="1" applyAlignment="1">
      <alignment wrapText="1"/>
      <protection/>
    </xf>
    <xf numFmtId="1" fontId="3" fillId="0" borderId="10" xfId="56" applyNumberFormat="1" applyFont="1" applyBorder="1" applyAlignment="1">
      <alignment horizontal="center" vertical="top" wrapText="1"/>
      <protection/>
    </xf>
    <xf numFmtId="0" fontId="3" fillId="0" borderId="38" xfId="56" applyFont="1" applyFill="1" applyBorder="1" applyAlignment="1">
      <alignment horizontal="right"/>
      <protection/>
    </xf>
    <xf numFmtId="0" fontId="3" fillId="0" borderId="39" xfId="56" applyFont="1" applyBorder="1" applyAlignment="1">
      <alignment horizontal="left" vertical="top" wrapText="1"/>
      <protection/>
    </xf>
    <xf numFmtId="0" fontId="3" fillId="0" borderId="40" xfId="56" applyFont="1" applyBorder="1" applyAlignment="1">
      <alignment horizontal="left" vertical="top" wrapText="1"/>
      <protection/>
    </xf>
    <xf numFmtId="0" fontId="3" fillId="0" borderId="38" xfId="56" applyFont="1" applyBorder="1" applyAlignment="1">
      <alignment wrapText="1"/>
      <protection/>
    </xf>
    <xf numFmtId="0" fontId="3" fillId="0" borderId="10" xfId="56" applyFont="1" applyBorder="1" applyAlignment="1">
      <alignment horizontal="center" vertical="top" wrapText="1"/>
      <protection/>
    </xf>
    <xf numFmtId="0" fontId="3" fillId="0" borderId="37" xfId="56" applyFont="1" applyFill="1" applyBorder="1" applyAlignment="1">
      <alignment horizontal="right"/>
      <protection/>
    </xf>
    <xf numFmtId="0" fontId="3" fillId="0" borderId="10" xfId="56" applyFont="1" applyBorder="1" applyAlignment="1">
      <alignment wrapText="1"/>
      <protection/>
    </xf>
    <xf numFmtId="3" fontId="3" fillId="0" borderId="0" xfId="61" applyNumberFormat="1" applyFont="1" applyBorder="1" applyAlignment="1">
      <alignment vertical="top" wrapText="1"/>
    </xf>
    <xf numFmtId="0" fontId="3" fillId="0" borderId="10" xfId="56" applyFont="1" applyBorder="1" applyAlignment="1">
      <alignment horizontal="left" vertical="top" wrapText="1"/>
      <protection/>
    </xf>
    <xf numFmtId="0" fontId="3" fillId="0" borderId="41" xfId="56" applyFont="1" applyBorder="1" applyAlignment="1">
      <alignment horizontal="left" vertical="top" wrapText="1"/>
      <protection/>
    </xf>
    <xf numFmtId="171" fontId="9" fillId="0" borderId="0" xfId="56" applyNumberFormat="1" applyFont="1" applyBorder="1" applyAlignment="1">
      <alignment horizontal="center" vertical="top" wrapText="1"/>
      <protection/>
    </xf>
    <xf numFmtId="0" fontId="3" fillId="0" borderId="10" xfId="56" applyFont="1" applyFill="1" applyBorder="1" applyAlignment="1">
      <alignment wrapText="1"/>
      <protection/>
    </xf>
    <xf numFmtId="3" fontId="3" fillId="0" borderId="10" xfId="56" applyNumberFormat="1" applyFont="1" applyBorder="1" applyAlignment="1">
      <alignment horizontal="right" vertical="top" wrapText="1"/>
      <protection/>
    </xf>
    <xf numFmtId="3" fontId="3" fillId="0" borderId="0" xfId="56" applyNumberFormat="1" applyFont="1" applyBorder="1" applyAlignment="1">
      <alignment horizontal="right" vertical="top" wrapText="1"/>
      <protection/>
    </xf>
    <xf numFmtId="0" fontId="38" fillId="0" borderId="10" xfId="56" applyFont="1" applyFill="1" applyBorder="1" applyAlignment="1">
      <alignment wrapText="1"/>
      <protection/>
    </xf>
    <xf numFmtId="171" fontId="3" fillId="0" borderId="0" xfId="56" applyNumberFormat="1" applyFont="1" applyBorder="1" applyAlignment="1">
      <alignment horizontal="center" vertical="top" wrapText="1"/>
      <protection/>
    </xf>
    <xf numFmtId="171" fontId="3" fillId="0" borderId="0" xfId="56" applyNumberFormat="1" applyFont="1" applyBorder="1">
      <alignment/>
      <protection/>
    </xf>
    <xf numFmtId="10" fontId="3" fillId="0" borderId="0" xfId="61" applyNumberFormat="1" applyFont="1" applyBorder="1" applyAlignment="1">
      <alignment/>
    </xf>
    <xf numFmtId="0" fontId="2" fillId="0" borderId="40" xfId="56" applyFont="1" applyFill="1" applyBorder="1" applyAlignment="1">
      <alignment horizontal="right"/>
      <protection/>
    </xf>
    <xf numFmtId="0" fontId="2" fillId="0" borderId="40" xfId="56" applyFont="1" applyBorder="1" applyAlignment="1">
      <alignment horizontal="left" vertical="top" wrapText="1"/>
      <protection/>
    </xf>
    <xf numFmtId="0" fontId="39" fillId="0" borderId="10" xfId="56" applyFont="1" applyFill="1" applyBorder="1" applyAlignment="1">
      <alignment wrapText="1"/>
      <protection/>
    </xf>
    <xf numFmtId="3" fontId="2" fillId="0" borderId="41" xfId="56" applyNumberFormat="1" applyFont="1" applyBorder="1" applyAlignment="1">
      <alignment horizontal="center" vertical="top" wrapText="1"/>
      <protection/>
    </xf>
    <xf numFmtId="3" fontId="2" fillId="0" borderId="42" xfId="56" applyNumberFormat="1" applyFont="1" applyBorder="1" applyAlignment="1">
      <alignment horizontal="right" vertical="top" wrapText="1"/>
      <protection/>
    </xf>
    <xf numFmtId="3" fontId="40" fillId="0" borderId="0" xfId="56" applyNumberFormat="1" applyFont="1" applyBorder="1" applyAlignment="1">
      <alignment horizontal="center" vertical="center" wrapText="1"/>
      <protection/>
    </xf>
    <xf numFmtId="10" fontId="2" fillId="0" borderId="0" xfId="61" applyNumberFormat="1" applyFont="1" applyBorder="1" applyAlignment="1">
      <alignment vertical="top" wrapText="1"/>
    </xf>
    <xf numFmtId="3" fontId="2" fillId="0" borderId="0" xfId="56" applyNumberFormat="1" applyFont="1" applyBorder="1" applyAlignment="1">
      <alignment horizontal="right" vertical="top" wrapText="1"/>
      <protection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 vertical="top" wrapText="1"/>
      <protection/>
    </xf>
    <xf numFmtId="0" fontId="3" fillId="0" borderId="0" xfId="56" applyFont="1" applyBorder="1" applyAlignment="1">
      <alignment/>
      <protection/>
    </xf>
    <xf numFmtId="0" fontId="3" fillId="0" borderId="0" xfId="56" applyFont="1">
      <alignment/>
      <protection/>
    </xf>
    <xf numFmtId="0" fontId="41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right"/>
      <protection/>
    </xf>
    <xf numFmtId="0" fontId="41" fillId="0" borderId="0" xfId="56" applyFont="1" applyBorder="1">
      <alignment/>
      <protection/>
    </xf>
    <xf numFmtId="172" fontId="9" fillId="0" borderId="0" xfId="56" applyNumberFormat="1" applyFont="1" applyBorder="1" applyAlignment="1">
      <alignment horizontal="center" vertical="top" wrapText="1"/>
      <protection/>
    </xf>
    <xf numFmtId="3" fontId="3" fillId="0" borderId="0" xfId="56" applyNumberFormat="1" applyFont="1" applyBorder="1">
      <alignment/>
      <protection/>
    </xf>
    <xf numFmtId="0" fontId="41" fillId="0" borderId="0" xfId="56" applyFont="1" applyBorder="1" applyAlignment="1">
      <alignment horizontal="center"/>
      <protection/>
    </xf>
    <xf numFmtId="0" fontId="42" fillId="0" borderId="0" xfId="56" applyFont="1" applyBorder="1" applyAlignment="1">
      <alignment/>
      <protection/>
    </xf>
    <xf numFmtId="0" fontId="42" fillId="0" borderId="0" xfId="56" applyFont="1" applyBorder="1">
      <alignment/>
      <protection/>
    </xf>
    <xf numFmtId="0" fontId="38" fillId="0" borderId="0" xfId="56" applyFont="1" applyFill="1" applyBorder="1">
      <alignment/>
      <protection/>
    </xf>
    <xf numFmtId="0" fontId="38" fillId="0" borderId="0" xfId="56" applyFont="1" applyBorder="1" applyAlignment="1">
      <alignment/>
      <protection/>
    </xf>
    <xf numFmtId="0" fontId="38" fillId="0" borderId="0" xfId="56" applyFont="1" applyBorder="1">
      <alignment/>
      <protection/>
    </xf>
    <xf numFmtId="0" fontId="38" fillId="0" borderId="0" xfId="56" applyFont="1" applyBorder="1" applyAlignment="1">
      <alignment horizontal="right"/>
      <protection/>
    </xf>
    <xf numFmtId="0" fontId="38" fillId="0" borderId="0" xfId="56" applyFont="1" applyAlignment="1">
      <alignment/>
      <protection/>
    </xf>
    <xf numFmtId="0" fontId="38" fillId="0" borderId="0" xfId="56" applyFont="1" applyFill="1">
      <alignment/>
      <protection/>
    </xf>
    <xf numFmtId="0" fontId="38" fillId="0" borderId="0" xfId="56" applyFont="1">
      <alignment/>
      <protection/>
    </xf>
    <xf numFmtId="0" fontId="38" fillId="0" borderId="0" xfId="56" applyFont="1" applyAlignment="1">
      <alignment horizontal="right"/>
      <protection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vertical="top"/>
      <protection/>
    </xf>
    <xf numFmtId="0" fontId="3" fillId="0" borderId="0" xfId="54" applyFont="1" applyFill="1" applyAlignment="1">
      <alignment horizontal="right"/>
      <protection/>
    </xf>
    <xf numFmtId="0" fontId="3" fillId="0" borderId="0" xfId="54" applyFont="1" applyFill="1" applyBorder="1" applyAlignment="1">
      <alignment horizontal="center" vertical="top" wrapText="1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3" xfId="54" applyFont="1" applyFill="1" applyBorder="1" applyAlignment="1">
      <alignment horizontal="center" vertical="center" wrapText="1"/>
      <protection/>
    </xf>
    <xf numFmtId="4" fontId="2" fillId="0" borderId="43" xfId="54" applyNumberFormat="1" applyFont="1" applyBorder="1" applyAlignment="1">
      <alignment horizontal="center" vertical="center" wrapText="1"/>
      <protection/>
    </xf>
    <xf numFmtId="4" fontId="2" fillId="0" borderId="34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vertical="top" wrapText="1"/>
      <protection/>
    </xf>
    <xf numFmtId="3" fontId="3" fillId="0" borderId="0" xfId="54" applyNumberFormat="1" applyFont="1" applyBorder="1" applyAlignment="1">
      <alignment horizontal="center" vertical="top" wrapText="1"/>
      <protection/>
    </xf>
    <xf numFmtId="0" fontId="3" fillId="0" borderId="0" xfId="54" applyFont="1" applyAlignment="1">
      <alignment vertical="top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justify" vertical="top" wrapText="1"/>
      <protection/>
    </xf>
    <xf numFmtId="0" fontId="9" fillId="0" borderId="10" xfId="54" applyFont="1" applyFill="1" applyBorder="1">
      <alignment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4" fontId="3" fillId="0" borderId="0" xfId="54" applyNumberFormat="1" applyFont="1" applyFill="1" applyAlignment="1">
      <alignment horizontal="right" vertical="top" wrapText="1"/>
      <protection/>
    </xf>
    <xf numFmtId="0" fontId="9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horizontal="right" vertical="top" wrapText="1"/>
      <protection/>
    </xf>
    <xf numFmtId="0" fontId="3" fillId="0" borderId="10" xfId="54" applyFont="1" applyFill="1" applyBorder="1">
      <alignment/>
      <protection/>
    </xf>
    <xf numFmtId="0" fontId="3" fillId="0" borderId="10" xfId="54" applyFont="1" applyFill="1" applyBorder="1" applyAlignment="1">
      <alignment horizontal="right"/>
      <protection/>
    </xf>
    <xf numFmtId="0" fontId="2" fillId="0" borderId="10" xfId="54" applyFont="1" applyFill="1" applyBorder="1" applyAlignment="1">
      <alignment horizontal="justify" vertical="top" wrapText="1"/>
      <protection/>
    </xf>
    <xf numFmtId="0" fontId="3" fillId="0" borderId="34" xfId="54" applyFont="1" applyFill="1" applyBorder="1" applyAlignment="1">
      <alignment horizontal="right" vertical="top" wrapText="1"/>
      <protection/>
    </xf>
    <xf numFmtId="0" fontId="38" fillId="0" borderId="39" xfId="54" applyFont="1" applyFill="1" applyBorder="1">
      <alignment/>
      <protection/>
    </xf>
    <xf numFmtId="0" fontId="38" fillId="0" borderId="38" xfId="54" applyFont="1" applyFill="1" applyBorder="1">
      <alignment/>
      <protection/>
    </xf>
    <xf numFmtId="0" fontId="2" fillId="0" borderId="40" xfId="54" applyFont="1" applyBorder="1" applyAlignment="1">
      <alignment horizontal="left" vertical="top" wrapText="1"/>
      <protection/>
    </xf>
    <xf numFmtId="0" fontId="38" fillId="0" borderId="0" xfId="54" applyFont="1" applyFill="1">
      <alignment/>
      <protection/>
    </xf>
    <xf numFmtId="0" fontId="41" fillId="0" borderId="0" xfId="54" applyFont="1" applyFill="1" applyBorder="1">
      <alignment/>
      <protection/>
    </xf>
    <xf numFmtId="0" fontId="38" fillId="0" borderId="0" xfId="54" applyFont="1" applyFill="1" applyBorder="1">
      <alignment/>
      <protection/>
    </xf>
    <xf numFmtId="0" fontId="38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justify" vertical="top" wrapText="1"/>
      <protection/>
    </xf>
    <xf numFmtId="0" fontId="38" fillId="0" borderId="0" xfId="54" applyFont="1" applyFill="1" applyAlignment="1">
      <alignment horizontal="right"/>
      <protection/>
    </xf>
    <xf numFmtId="0" fontId="38" fillId="0" borderId="32" xfId="54" applyFont="1" applyBorder="1">
      <alignment/>
      <protection/>
    </xf>
    <xf numFmtId="0" fontId="38" fillId="0" borderId="32" xfId="54" applyFont="1" applyBorder="1" applyAlignment="1">
      <alignment horizontal="right"/>
      <protection/>
    </xf>
    <xf numFmtId="0" fontId="38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38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Border="1" applyAlignment="1">
      <alignment horizontal="center" vertical="top" wrapText="1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justify"/>
      <protection/>
    </xf>
    <xf numFmtId="0" fontId="3" fillId="0" borderId="0" xfId="54" applyFont="1" applyBorder="1" applyAlignment="1">
      <alignment horizontal="right"/>
      <protection/>
    </xf>
    <xf numFmtId="0" fontId="2" fillId="0" borderId="0" xfId="54" applyFont="1" applyAlignment="1">
      <alignment horizontal="justify"/>
      <protection/>
    </xf>
    <xf numFmtId="0" fontId="3" fillId="0" borderId="44" xfId="54" applyFont="1" applyFill="1" applyBorder="1" applyAlignment="1">
      <alignment horizontal="center" vertical="top" wrapText="1"/>
      <protection/>
    </xf>
    <xf numFmtId="0" fontId="3" fillId="0" borderId="35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33" xfId="54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43" fontId="44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right" vertical="top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horizontal="justify" vertical="top" wrapText="1"/>
      <protection/>
    </xf>
    <xf numFmtId="0" fontId="3" fillId="0" borderId="0" xfId="54" applyFont="1">
      <alignment/>
      <protection/>
    </xf>
    <xf numFmtId="0" fontId="9" fillId="0" borderId="0" xfId="54" applyFont="1" applyBorder="1" applyAlignment="1">
      <alignment horizontal="center" vertical="top" wrapText="1"/>
      <protection/>
    </xf>
    <xf numFmtId="0" fontId="9" fillId="0" borderId="0" xfId="54" applyFont="1" applyBorder="1" applyAlignment="1">
      <alignment horizontal="justify" vertical="top" wrapText="1"/>
      <protection/>
    </xf>
    <xf numFmtId="0" fontId="9" fillId="0" borderId="0" xfId="54" applyFont="1" applyBorder="1" applyAlignment="1">
      <alignment horizontal="right" vertical="top" wrapText="1"/>
      <protection/>
    </xf>
    <xf numFmtId="0" fontId="3" fillId="0" borderId="0" xfId="54" applyFont="1" applyBorder="1" applyAlignment="1">
      <alignment horizontal="right" vertical="top" wrapText="1"/>
      <protection/>
    </xf>
    <xf numFmtId="0" fontId="3" fillId="0" borderId="0" xfId="54" applyFont="1" applyBorder="1" applyAlignment="1">
      <alignment horizontal="justify" vertical="top" wrapText="1"/>
      <protection/>
    </xf>
    <xf numFmtId="0" fontId="38" fillId="0" borderId="0" xfId="54" applyFont="1" applyBorder="1">
      <alignment/>
      <protection/>
    </xf>
    <xf numFmtId="0" fontId="38" fillId="0" borderId="0" xfId="54" applyFont="1" applyBorder="1" applyAlignment="1">
      <alignment horizontal="right"/>
      <protection/>
    </xf>
    <xf numFmtId="0" fontId="9" fillId="0" borderId="0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right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justify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3" fontId="3" fillId="0" borderId="10" xfId="54" applyNumberFormat="1" applyFont="1" applyFill="1" applyBorder="1" applyAlignment="1">
      <alignment horizontal="right" vertical="center" wrapText="1"/>
      <protection/>
    </xf>
    <xf numFmtId="4" fontId="3" fillId="0" borderId="0" xfId="54" applyNumberFormat="1" applyFont="1" applyBorder="1" applyAlignment="1">
      <alignment horizontal="right" vertical="top" wrapText="1"/>
      <protection/>
    </xf>
    <xf numFmtId="0" fontId="9" fillId="0" borderId="10" xfId="54" applyFont="1" applyFill="1" applyBorder="1" applyAlignment="1">
      <alignment horizontal="right" vertical="center" wrapText="1"/>
      <protection/>
    </xf>
    <xf numFmtId="0" fontId="9" fillId="0" borderId="10" xfId="54" applyFont="1" applyFill="1" applyBorder="1" applyAlignment="1">
      <alignment horizontal="right" vertical="top" wrapText="1"/>
      <protection/>
    </xf>
    <xf numFmtId="3" fontId="3" fillId="0" borderId="34" xfId="54" applyNumberFormat="1" applyFont="1" applyFill="1" applyBorder="1" applyAlignment="1">
      <alignment horizontal="right" vertical="center" wrapText="1"/>
      <protection/>
    </xf>
    <xf numFmtId="0" fontId="3" fillId="0" borderId="35" xfId="54" applyFont="1" applyFill="1" applyBorder="1">
      <alignment/>
      <protection/>
    </xf>
    <xf numFmtId="0" fontId="3" fillId="0" borderId="39" xfId="54" applyFont="1" applyFill="1" applyBorder="1">
      <alignment/>
      <protection/>
    </xf>
    <xf numFmtId="0" fontId="3" fillId="0" borderId="38" xfId="54" applyFont="1" applyFill="1" applyBorder="1">
      <alignment/>
      <protection/>
    </xf>
    <xf numFmtId="0" fontId="2" fillId="0" borderId="41" xfId="54" applyFont="1" applyFill="1" applyBorder="1" applyAlignment="1">
      <alignment horizontal="left" vertical="top" wrapText="1"/>
      <protection/>
    </xf>
    <xf numFmtId="0" fontId="41" fillId="0" borderId="0" xfId="54" applyFont="1">
      <alignment/>
      <protection/>
    </xf>
    <xf numFmtId="0" fontId="3" fillId="0" borderId="0" xfId="54" applyFont="1" applyAlignment="1">
      <alignment horizontal="justify" vertical="top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40" xfId="54" applyFont="1" applyFill="1" applyBorder="1">
      <alignment/>
      <protection/>
    </xf>
    <xf numFmtId="0" fontId="2" fillId="0" borderId="4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3" fontId="3" fillId="4" borderId="20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19" xfId="53" applyNumberFormat="1" applyFont="1" applyBorder="1" applyAlignment="1">
      <alignment horizontal="right" vertical="center" wrapText="1"/>
      <protection/>
    </xf>
    <xf numFmtId="3" fontId="3" fillId="0" borderId="20" xfId="53" applyNumberFormat="1" applyFont="1" applyBorder="1" applyAlignment="1">
      <alignment horizontal="right" vertical="center" wrapText="1"/>
      <protection/>
    </xf>
    <xf numFmtId="3" fontId="3" fillId="0" borderId="21" xfId="53" applyNumberFormat="1" applyFont="1" applyBorder="1" applyAlignment="1">
      <alignment horizontal="right" vertical="center" wrapText="1"/>
      <protection/>
    </xf>
    <xf numFmtId="3" fontId="3" fillId="0" borderId="45" xfId="53" applyNumberFormat="1" applyFont="1" applyBorder="1" applyAlignment="1">
      <alignment horizontal="right" vertical="center" wrapText="1"/>
      <protection/>
    </xf>
    <xf numFmtId="3" fontId="37" fillId="0" borderId="42" xfId="0" applyNumberFormat="1" applyFont="1" applyBorder="1" applyAlignment="1">
      <alignment horizontal="right"/>
    </xf>
    <xf numFmtId="0" fontId="9" fillId="0" borderId="19" xfId="53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 wrapText="1"/>
      <protection/>
    </xf>
    <xf numFmtId="164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 wrapText="1"/>
      <protection/>
    </xf>
    <xf numFmtId="164" fontId="9" fillId="0" borderId="21" xfId="53" applyNumberFormat="1" applyFont="1" applyFill="1" applyBorder="1" applyAlignment="1">
      <alignment horizontal="center" vertical="center" wrapText="1"/>
      <protection/>
    </xf>
    <xf numFmtId="3" fontId="9" fillId="0" borderId="19" xfId="53" applyNumberFormat="1" applyFont="1" applyFill="1" applyBorder="1" applyAlignment="1">
      <alignment horizontal="center" vertical="center" wrapText="1"/>
      <protection/>
    </xf>
    <xf numFmtId="164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right" vertical="center" wrapText="1"/>
      <protection/>
    </xf>
    <xf numFmtId="3" fontId="9" fillId="0" borderId="19" xfId="53" applyNumberFormat="1" applyFont="1" applyFill="1" applyBorder="1" applyAlignment="1">
      <alignment horizontal="right" vertical="center" wrapText="1"/>
      <protection/>
    </xf>
    <xf numFmtId="3" fontId="9" fillId="0" borderId="21" xfId="53" applyNumberFormat="1" applyFont="1" applyFill="1" applyBorder="1" applyAlignment="1">
      <alignment horizontal="right" vertical="center" wrapText="1"/>
      <protection/>
    </xf>
    <xf numFmtId="3" fontId="9" fillId="0" borderId="45" xfId="53" applyNumberFormat="1" applyFont="1" applyFill="1" applyBorder="1" applyAlignment="1">
      <alignment horizontal="right" vertical="center" wrapText="1"/>
      <protection/>
    </xf>
    <xf numFmtId="3" fontId="2" fillId="0" borderId="42" xfId="53" applyNumberFormat="1" applyFont="1" applyFill="1" applyBorder="1" applyAlignment="1">
      <alignment horizontal="right" vertical="center" wrapText="1"/>
      <protection/>
    </xf>
    <xf numFmtId="3" fontId="9" fillId="0" borderId="20" xfId="53" applyNumberFormat="1" applyFont="1" applyBorder="1" applyAlignment="1">
      <alignment horizontal="center" vertical="center" wrapText="1"/>
      <protection/>
    </xf>
    <xf numFmtId="3" fontId="9" fillId="0" borderId="19" xfId="53" applyNumberFormat="1" applyFont="1" applyBorder="1" applyAlignment="1">
      <alignment horizontal="right" vertical="center" wrapText="1"/>
      <protection/>
    </xf>
    <xf numFmtId="3" fontId="9" fillId="0" borderId="20" xfId="53" applyNumberFormat="1" applyFont="1" applyBorder="1" applyAlignment="1">
      <alignment horizontal="right" vertical="center" wrapText="1"/>
      <protection/>
    </xf>
    <xf numFmtId="3" fontId="9" fillId="0" borderId="21" xfId="53" applyNumberFormat="1" applyFont="1" applyBorder="1" applyAlignment="1">
      <alignment horizontal="right" vertical="center" wrapText="1"/>
      <protection/>
    </xf>
    <xf numFmtId="3" fontId="9" fillId="0" borderId="45" xfId="53" applyNumberFormat="1" applyFont="1" applyBorder="1" applyAlignment="1">
      <alignment horizontal="right" vertical="center" wrapText="1"/>
      <protection/>
    </xf>
    <xf numFmtId="3" fontId="2" fillId="0" borderId="42" xfId="53" applyNumberFormat="1" applyFont="1" applyBorder="1" applyAlignment="1">
      <alignment horizontal="right" vertical="center" wrapText="1"/>
      <protection/>
    </xf>
    <xf numFmtId="4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left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3" fontId="3" fillId="0" borderId="19" xfId="53" applyNumberFormat="1" applyFont="1" applyFill="1" applyBorder="1" applyAlignment="1">
      <alignment horizontal="right" vertical="center" wrapText="1"/>
      <protection/>
    </xf>
    <xf numFmtId="3" fontId="3" fillId="0" borderId="20" xfId="53" applyNumberFormat="1" applyFont="1" applyFill="1" applyBorder="1" applyAlignment="1">
      <alignment horizontal="right" vertical="center" wrapText="1"/>
      <protection/>
    </xf>
    <xf numFmtId="3" fontId="3" fillId="0" borderId="45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Border="1" applyAlignment="1">
      <alignment horizontal="right" vertical="center" wrapText="1"/>
      <protection/>
    </xf>
    <xf numFmtId="3" fontId="2" fillId="0" borderId="42" xfId="53" applyNumberFormat="1" applyFont="1" applyFill="1" applyBorder="1" applyAlignment="1">
      <alignment horizontal="right" vertical="center" wrapText="1"/>
      <protection/>
    </xf>
    <xf numFmtId="169" fontId="2" fillId="0" borderId="42" xfId="53" applyNumberFormat="1" applyFont="1" applyBorder="1" applyAlignment="1">
      <alignment horizontal="right" vertical="center" wrapText="1"/>
      <protection/>
    </xf>
    <xf numFmtId="3" fontId="3" fillId="0" borderId="25" xfId="53" applyNumberFormat="1" applyFont="1" applyFill="1" applyBorder="1" applyAlignment="1">
      <alignment horizontal="right" vertical="center" wrapText="1"/>
      <protection/>
    </xf>
    <xf numFmtId="169" fontId="2" fillId="0" borderId="42" xfId="53" applyNumberFormat="1" applyFont="1" applyFill="1" applyBorder="1" applyAlignment="1">
      <alignment horizontal="right" vertical="center" wrapText="1"/>
      <protection/>
    </xf>
    <xf numFmtId="3" fontId="9" fillId="0" borderId="22" xfId="53" applyNumberFormat="1" applyFont="1" applyBorder="1" applyAlignment="1">
      <alignment horizontal="center" vertical="center" wrapText="1"/>
      <protection/>
    </xf>
    <xf numFmtId="3" fontId="9" fillId="0" borderId="22" xfId="53" applyNumberFormat="1" applyFont="1" applyBorder="1" applyAlignment="1" quotePrefix="1">
      <alignment horizontal="center" vertical="center" wrapText="1"/>
      <protection/>
    </xf>
    <xf numFmtId="3" fontId="9" fillId="0" borderId="22" xfId="53" applyNumberFormat="1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3" fontId="9" fillId="0" borderId="22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3" fontId="3" fillId="0" borderId="22" xfId="53" applyNumberFormat="1" applyFont="1" applyBorder="1" applyAlignment="1">
      <alignment horizontal="right" vertical="center" wrapText="1"/>
      <protection/>
    </xf>
    <xf numFmtId="3" fontId="3" fillId="0" borderId="22" xfId="53" applyNumberFormat="1" applyFont="1" applyFill="1" applyBorder="1" applyAlignment="1">
      <alignment horizontal="right" vertical="center" wrapText="1"/>
      <protection/>
    </xf>
    <xf numFmtId="3" fontId="3" fillId="0" borderId="23" xfId="53" applyNumberFormat="1" applyFont="1" applyFill="1" applyBorder="1" applyAlignment="1">
      <alignment horizontal="right" vertical="center" wrapText="1"/>
      <protection/>
    </xf>
    <xf numFmtId="4" fontId="3" fillId="0" borderId="38" xfId="53" applyNumberFormat="1" applyFont="1" applyBorder="1" applyAlignment="1">
      <alignment vertical="center" wrapText="1"/>
      <protection/>
    </xf>
    <xf numFmtId="4" fontId="9" fillId="0" borderId="22" xfId="53" applyNumberFormat="1" applyFont="1" applyBorder="1" applyAlignment="1">
      <alignment horizontal="center" vertical="center" wrapText="1"/>
      <protection/>
    </xf>
    <xf numFmtId="4" fontId="9" fillId="0" borderId="22" xfId="53" applyNumberFormat="1" applyFont="1" applyBorder="1" applyAlignment="1" quotePrefix="1">
      <alignment horizontal="center" vertical="center" wrapText="1"/>
      <protection/>
    </xf>
    <xf numFmtId="4" fontId="9" fillId="0" borderId="20" xfId="53" applyNumberFormat="1" applyFont="1" applyBorder="1" applyAlignment="1">
      <alignment horizontal="center" vertical="center" wrapText="1"/>
      <protection/>
    </xf>
    <xf numFmtId="4" fontId="9" fillId="0" borderId="22" xfId="53" applyNumberFormat="1" applyFont="1" applyBorder="1" applyAlignment="1">
      <alignment horizontal="center" vertical="center" wrapText="1"/>
      <protection/>
    </xf>
    <xf numFmtId="3" fontId="3" fillId="0" borderId="24" xfId="53" applyNumberFormat="1" applyFont="1" applyBorder="1" applyAlignment="1">
      <alignment horizontal="right" vertical="center" wrapText="1"/>
      <protection/>
    </xf>
    <xf numFmtId="3" fontId="3" fillId="0" borderId="23" xfId="53" applyNumberFormat="1" applyFont="1" applyBorder="1" applyAlignment="1">
      <alignment horizontal="right" vertical="center" wrapText="1"/>
      <protection/>
    </xf>
    <xf numFmtId="3" fontId="2" fillId="0" borderId="42" xfId="53" applyNumberFormat="1" applyFont="1" applyBorder="1" applyAlignment="1">
      <alignment horizontal="center" vertical="center" wrapText="1"/>
      <protection/>
    </xf>
    <xf numFmtId="4" fontId="9" fillId="0" borderId="20" xfId="53" applyNumberFormat="1" applyFont="1" applyBorder="1" applyAlignment="1">
      <alignment horizontal="center" vertical="center" wrapText="1"/>
      <protection/>
    </xf>
    <xf numFmtId="3" fontId="13" fillId="0" borderId="42" xfId="0" applyNumberFormat="1" applyFont="1" applyBorder="1" applyAlignment="1">
      <alignment horizontal="right" vertical="top" wrapText="1"/>
    </xf>
    <xf numFmtId="3" fontId="12" fillId="0" borderId="31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45" xfId="0" applyNumberFormat="1" applyFont="1" applyBorder="1" applyAlignment="1">
      <alignment horizontal="right" vertical="center" wrapText="1"/>
    </xf>
    <xf numFmtId="3" fontId="3" fillId="0" borderId="38" xfId="56" applyNumberFormat="1" applyFont="1" applyBorder="1" applyAlignment="1">
      <alignment horizontal="right" vertical="top" wrapText="1"/>
      <protection/>
    </xf>
    <xf numFmtId="3" fontId="2" fillId="0" borderId="42" xfId="53" applyNumberFormat="1" applyFont="1" applyBorder="1" applyAlignment="1">
      <alignment vertical="center" wrapText="1"/>
      <protection/>
    </xf>
    <xf numFmtId="3" fontId="9" fillId="0" borderId="10" xfId="54" applyNumberFormat="1" applyFont="1" applyFill="1" applyBorder="1" applyAlignment="1">
      <alignment horizontal="right" vertical="center" wrapText="1"/>
      <protection/>
    </xf>
    <xf numFmtId="3" fontId="9" fillId="0" borderId="34" xfId="54" applyNumberFormat="1" applyFont="1" applyFill="1" applyBorder="1" applyAlignment="1">
      <alignment horizontal="right" vertical="center" wrapText="1"/>
      <protection/>
    </xf>
    <xf numFmtId="3" fontId="40" fillId="0" borderId="46" xfId="54" applyNumberFormat="1" applyFont="1" applyFill="1" applyBorder="1" applyAlignment="1">
      <alignment horizontal="right" vertical="center" wrapText="1"/>
      <protection/>
    </xf>
    <xf numFmtId="3" fontId="3" fillId="0" borderId="41" xfId="56" applyNumberFormat="1" applyFont="1" applyBorder="1" applyAlignment="1">
      <alignment horizontal="center" vertical="top" wrapText="1"/>
      <protection/>
    </xf>
    <xf numFmtId="3" fontId="3" fillId="0" borderId="34" xfId="56" applyNumberFormat="1" applyFont="1" applyBorder="1" applyAlignment="1">
      <alignment horizontal="right" vertical="top" wrapText="1"/>
      <protection/>
    </xf>
    <xf numFmtId="3" fontId="2" fillId="0" borderId="42" xfId="56" applyNumberFormat="1" applyFont="1" applyBorder="1" applyAlignment="1">
      <alignment horizontal="right" vertical="top" wrapText="1"/>
      <protection/>
    </xf>
    <xf numFmtId="3" fontId="2" fillId="0" borderId="42" xfId="54" applyNumberFormat="1" applyFont="1" applyFill="1" applyBorder="1" applyAlignment="1">
      <alignment horizontal="center" vertical="center" wrapText="1"/>
      <protection/>
    </xf>
    <xf numFmtId="170" fontId="2" fillId="0" borderId="42" xfId="54" applyNumberFormat="1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/>
    </xf>
    <xf numFmtId="0" fontId="3" fillId="0" borderId="20" xfId="55" applyFont="1" applyFill="1" applyBorder="1" applyAlignment="1">
      <alignment horizontal="left" vertical="top" wrapText="1"/>
      <protection/>
    </xf>
    <xf numFmtId="0" fontId="3" fillId="0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0" xfId="55" applyFont="1" applyFill="1" applyBorder="1" applyAlignment="1">
      <alignment horizontal="center" vertical="center" wrapText="1"/>
      <protection/>
    </xf>
    <xf numFmtId="4" fontId="3" fillId="0" borderId="20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 quotePrefix="1">
      <alignment horizontal="center" vertical="center" wrapText="1"/>
    </xf>
    <xf numFmtId="0" fontId="3" fillId="0" borderId="20" xfId="55" applyFont="1" applyFill="1" applyBorder="1" applyAlignment="1">
      <alignment horizontal="justify" vertical="top" wrapText="1"/>
      <protection/>
    </xf>
    <xf numFmtId="165" fontId="3" fillId="0" borderId="20" xfId="0" applyNumberFormat="1" applyFont="1" applyFill="1" applyBorder="1" applyAlignment="1" quotePrefix="1">
      <alignment horizontal="center" vertical="center" wrapText="1"/>
    </xf>
    <xf numFmtId="0" fontId="6" fillId="0" borderId="20" xfId="55" applyFont="1" applyFill="1" applyBorder="1" applyAlignment="1">
      <alignment horizontal="left" vertical="top" wrapText="1" indent="4"/>
      <protection/>
    </xf>
    <xf numFmtId="0" fontId="3" fillId="0" borderId="20" xfId="55" applyFont="1" applyFill="1" applyBorder="1" applyAlignment="1">
      <alignment horizontal="left" vertical="top" wrapText="1" indent="4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55" applyFont="1" applyFill="1" applyBorder="1" applyAlignment="1">
      <alignment horizontal="center" vertical="top" wrapText="1"/>
      <protection/>
    </xf>
    <xf numFmtId="0" fontId="3" fillId="0" borderId="20" xfId="55" applyFont="1" applyFill="1" applyBorder="1" applyAlignment="1">
      <alignment horizontal="left" vertical="top" wrapText="1" indent="3"/>
      <protection/>
    </xf>
    <xf numFmtId="0" fontId="3" fillId="0" borderId="21" xfId="55" applyFont="1" applyFill="1" applyBorder="1" applyAlignment="1">
      <alignment horizontal="left" vertical="top" wrapText="1" indent="3"/>
      <protection/>
    </xf>
    <xf numFmtId="0" fontId="3" fillId="0" borderId="21" xfId="55" applyFont="1" applyFill="1" applyBorder="1" applyAlignment="1">
      <alignment horizontal="left" vertical="top" wrapText="1" indent="4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2" xfId="55" applyFont="1" applyFill="1" applyBorder="1" applyAlignment="1">
      <alignment horizontal="left" vertical="top" wrapText="1"/>
      <protection/>
    </xf>
    <xf numFmtId="0" fontId="3" fillId="0" borderId="22" xfId="55" applyFont="1" applyFill="1" applyBorder="1" applyAlignment="1">
      <alignment horizontal="center" vertical="top" wrapText="1"/>
      <protection/>
    </xf>
    <xf numFmtId="0" fontId="3" fillId="0" borderId="22" xfId="55" applyFont="1" applyFill="1" applyBorder="1" applyAlignment="1">
      <alignment horizontal="left" vertical="top" wrapText="1" indent="4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3" fillId="0" borderId="47" xfId="55" applyFont="1" applyFill="1" applyBorder="1" applyAlignment="1">
      <alignment horizontal="left" indent="3"/>
      <protection/>
    </xf>
    <xf numFmtId="0" fontId="3" fillId="0" borderId="22" xfId="55" applyFont="1" applyFill="1" applyBorder="1" applyAlignment="1">
      <alignment horizontal="justify" vertical="top" wrapText="1"/>
      <protection/>
    </xf>
    <xf numFmtId="0" fontId="3" fillId="0" borderId="47" xfId="0" applyFont="1" applyFill="1" applyBorder="1" applyAlignment="1">
      <alignment horizontal="justify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20" xfId="53" applyFont="1" applyFill="1" applyBorder="1" applyAlignment="1">
      <alignment horizontal="left" vertical="center" wrapText="1"/>
      <protection/>
    </xf>
    <xf numFmtId="167" fontId="3" fillId="0" borderId="19" xfId="53" applyNumberFormat="1" applyFont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164" fontId="3" fillId="0" borderId="19" xfId="53" applyNumberFormat="1" applyFont="1" applyFill="1" applyBorder="1" applyAlignment="1">
      <alignment horizontal="right" vertical="center" wrapText="1"/>
      <protection/>
    </xf>
    <xf numFmtId="164" fontId="3" fillId="0" borderId="20" xfId="53" applyNumberFormat="1" applyFont="1" applyFill="1" applyBorder="1" applyAlignment="1">
      <alignment horizontal="right" vertical="center" wrapText="1"/>
      <protection/>
    </xf>
    <xf numFmtId="164" fontId="3" fillId="0" borderId="21" xfId="53" applyNumberFormat="1" applyFont="1" applyFill="1" applyBorder="1" applyAlignment="1">
      <alignment horizontal="right" vertical="center" wrapText="1"/>
      <protection/>
    </xf>
    <xf numFmtId="164" fontId="3" fillId="0" borderId="20" xfId="53" applyNumberFormat="1" applyFont="1" applyFill="1" applyBorder="1" applyAlignment="1">
      <alignment horizontal="right" vertical="center" wrapText="1"/>
      <protection/>
    </xf>
    <xf numFmtId="164" fontId="3" fillId="0" borderId="21" xfId="53" applyNumberFormat="1" applyFont="1" applyFill="1" applyBorder="1" applyAlignment="1">
      <alignment horizontal="right" vertical="center" wrapText="1"/>
      <protection/>
    </xf>
    <xf numFmtId="165" fontId="9" fillId="0" borderId="10" xfId="54" applyNumberFormat="1" applyFont="1" applyFill="1" applyBorder="1" applyAlignment="1">
      <alignment horizontal="center" vertical="center" wrapText="1"/>
      <protection/>
    </xf>
    <xf numFmtId="165" fontId="3" fillId="0" borderId="10" xfId="54" applyNumberFormat="1" applyFont="1" applyFill="1" applyBorder="1" applyAlignment="1">
      <alignment horizontal="center" vertical="top" wrapText="1"/>
      <protection/>
    </xf>
    <xf numFmtId="165" fontId="3" fillId="0" borderId="10" xfId="54" applyNumberFormat="1" applyFont="1" applyFill="1" applyBorder="1" applyAlignment="1">
      <alignment horizontal="right" vertical="center" wrapText="1"/>
      <protection/>
    </xf>
    <xf numFmtId="3" fontId="3" fillId="0" borderId="0" xfId="54" applyNumberFormat="1" applyFont="1" applyAlignment="1">
      <alignment horizontal="right"/>
      <protection/>
    </xf>
    <xf numFmtId="167" fontId="3" fillId="0" borderId="10" xfId="54" applyNumberFormat="1" applyFont="1" applyFill="1" applyBorder="1" applyAlignment="1">
      <alignment horizontal="center" vertical="top" wrapText="1"/>
      <protection/>
    </xf>
    <xf numFmtId="3" fontId="6" fillId="0" borderId="10" xfId="54" applyNumberFormat="1" applyFont="1" applyBorder="1" applyAlignment="1">
      <alignment horizontal="center" vertical="center" wrapText="1"/>
      <protection/>
    </xf>
    <xf numFmtId="3" fontId="6" fillId="0" borderId="10" xfId="54" applyNumberFormat="1" applyFont="1" applyBorder="1" applyAlignment="1">
      <alignment horizontal="right" vertical="center" wrapText="1"/>
      <protection/>
    </xf>
    <xf numFmtId="4" fontId="3" fillId="0" borderId="20" xfId="53" applyNumberFormat="1" applyFont="1" applyFill="1" applyBorder="1" applyAlignment="1">
      <alignment horizontal="right" vertical="center" wrapText="1"/>
      <protection/>
    </xf>
    <xf numFmtId="173" fontId="3" fillId="0" borderId="20" xfId="53" applyNumberFormat="1" applyFont="1" applyBorder="1" applyAlignment="1">
      <alignment horizontal="right" vertical="center" wrapText="1"/>
      <protection/>
    </xf>
    <xf numFmtId="174" fontId="3" fillId="0" borderId="20" xfId="53" applyNumberFormat="1" applyFont="1" applyBorder="1" applyAlignment="1">
      <alignment horizontal="right" vertical="center" wrapText="1"/>
      <protection/>
    </xf>
    <xf numFmtId="175" fontId="3" fillId="0" borderId="20" xfId="53" applyNumberFormat="1" applyFont="1" applyBorder="1" applyAlignment="1">
      <alignment horizontal="right" vertical="center" wrapText="1"/>
      <protection/>
    </xf>
    <xf numFmtId="0" fontId="2" fillId="0" borderId="4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176" fontId="3" fillId="0" borderId="20" xfId="65" applyNumberFormat="1" applyFont="1" applyFill="1" applyBorder="1" applyAlignment="1">
      <alignment horizontal="right" vertical="center" wrapText="1"/>
    </xf>
    <xf numFmtId="16" fontId="3" fillId="0" borderId="20" xfId="0" applyNumberFormat="1" applyFont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left" vertical="top" wrapText="1"/>
      <protection/>
    </xf>
    <xf numFmtId="0" fontId="2" fillId="0" borderId="41" xfId="53" applyFont="1" applyBorder="1" applyAlignment="1">
      <alignment horizontal="left" vertical="center" wrapText="1"/>
      <protection/>
    </xf>
    <xf numFmtId="0" fontId="2" fillId="0" borderId="35" xfId="53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7" xfId="53" applyFont="1" applyFill="1" applyBorder="1" applyAlignment="1">
      <alignment horizontal="left" vertical="center" wrapText="1"/>
      <protection/>
    </xf>
    <xf numFmtId="0" fontId="2" fillId="0" borderId="52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2" fillId="0" borderId="41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top" indent="5"/>
      <protection/>
    </xf>
    <xf numFmtId="0" fontId="2" fillId="0" borderId="0" xfId="53" applyFont="1" applyBorder="1" applyAlignment="1">
      <alignment/>
      <protection/>
    </xf>
    <xf numFmtId="0" fontId="2" fillId="0" borderId="17" xfId="53" applyFont="1" applyBorder="1" applyAlignment="1">
      <alignment horizontal="left" vertical="top" wrapText="1"/>
      <protection/>
    </xf>
    <xf numFmtId="0" fontId="3" fillId="0" borderId="17" xfId="53" applyFont="1" applyBorder="1" applyAlignment="1">
      <alignment horizontal="left" vertical="top" wrapText="1"/>
      <protection/>
    </xf>
    <xf numFmtId="0" fontId="3" fillId="0" borderId="52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left" vertical="top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52" xfId="53" applyFont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4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38" xfId="53" applyFont="1" applyFill="1" applyBorder="1" applyAlignment="1">
      <alignment horizontal="left" vertical="center" wrapText="1"/>
      <protection/>
    </xf>
    <xf numFmtId="0" fontId="2" fillId="0" borderId="26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2" fillId="0" borderId="14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52" xfId="53" applyFont="1" applyBorder="1" applyAlignment="1">
      <alignment horizontal="left" vertical="center" wrapText="1"/>
      <protection/>
    </xf>
    <xf numFmtId="0" fontId="3" fillId="0" borderId="53" xfId="53" applyFont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left"/>
      <protection/>
    </xf>
    <xf numFmtId="0" fontId="37" fillId="0" borderId="0" xfId="56" applyFont="1" applyAlignment="1">
      <alignment horizontal="left" vertical="top" wrapText="1" indent="1"/>
      <protection/>
    </xf>
    <xf numFmtId="0" fontId="0" fillId="0" borderId="0" xfId="56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top" wrapText="1"/>
      <protection/>
    </xf>
    <xf numFmtId="0" fontId="2" fillId="0" borderId="41" xfId="54" applyFont="1" applyFill="1" applyBorder="1" applyAlignment="1">
      <alignment horizontal="left" vertical="top" wrapText="1"/>
      <protection/>
    </xf>
    <xf numFmtId="0" fontId="2" fillId="0" borderId="32" xfId="54" applyFont="1" applyBorder="1" applyAlignment="1">
      <alignment horizontal="center"/>
      <protection/>
    </xf>
    <xf numFmtId="0" fontId="3" fillId="0" borderId="0" xfId="54" applyFont="1" applyAlignment="1">
      <alignment horizontal="justify" vertical="top" wrapText="1"/>
      <protection/>
    </xf>
    <xf numFmtId="0" fontId="2" fillId="0" borderId="32" xfId="54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OQ.пуск1 262-310" xfId="54"/>
    <cellStyle name="Обычный_Копия2 BOQ_443-483" xfId="55"/>
    <cellStyle name="Обычный_Копия2 BOQ_443-483_BOQ km 443-483 без стои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75" zoomScaleNormal="75" zoomScaleSheetLayoutView="75" zoomScalePageLayoutView="0" workbookViewId="0" topLeftCell="C1">
      <selection activeCell="G60" sqref="G60"/>
    </sheetView>
  </sheetViews>
  <sheetFormatPr defaultColWidth="8.8515625" defaultRowHeight="12.75"/>
  <cols>
    <col min="1" max="1" width="5.57421875" style="15" customWidth="1"/>
    <col min="2" max="2" width="60.7109375" style="15" customWidth="1"/>
    <col min="3" max="3" width="60.7109375" style="16" customWidth="1"/>
    <col min="4" max="4" width="17.28125" style="15" bestFit="1" customWidth="1"/>
    <col min="5" max="5" width="18.28125" style="15" customWidth="1"/>
    <col min="6" max="7" width="18.28125" style="17" customWidth="1"/>
    <col min="8" max="8" width="8.8515625" style="2" customWidth="1"/>
    <col min="9" max="10" width="8.8515625" style="5" customWidth="1"/>
    <col min="11" max="12" width="8.8515625" style="2" customWidth="1"/>
    <col min="13" max="16384" width="8.8515625" style="15" customWidth="1"/>
  </cols>
  <sheetData>
    <row r="1" spans="1:7" ht="15.75">
      <c r="A1" s="1" t="s">
        <v>775</v>
      </c>
      <c r="B1" s="2"/>
      <c r="C1" s="3"/>
      <c r="D1" s="2"/>
      <c r="E1" s="2"/>
      <c r="F1" s="4"/>
      <c r="G1" s="4"/>
    </row>
    <row r="2" spans="1:10" ht="18.75" customHeight="1">
      <c r="A2" s="6" t="s">
        <v>776</v>
      </c>
      <c r="B2" s="6"/>
      <c r="C2" s="3"/>
      <c r="D2" s="2"/>
      <c r="E2" s="2"/>
      <c r="F2" s="4"/>
      <c r="G2" s="4"/>
      <c r="I2" s="7"/>
      <c r="J2" s="7"/>
    </row>
    <row r="3" spans="1:10" ht="66" customHeight="1">
      <c r="A3" s="8" t="s">
        <v>777</v>
      </c>
      <c r="B3" s="8" t="s">
        <v>778</v>
      </c>
      <c r="C3" s="9" t="s">
        <v>779</v>
      </c>
      <c r="D3" s="10" t="s">
        <v>780</v>
      </c>
      <c r="E3" s="8" t="s">
        <v>781</v>
      </c>
      <c r="F3" s="11" t="s">
        <v>782</v>
      </c>
      <c r="G3" s="12" t="s">
        <v>783</v>
      </c>
      <c r="I3" s="7"/>
      <c r="J3" s="7"/>
    </row>
    <row r="4" spans="1:10" ht="18.75" customHeight="1">
      <c r="A4" s="307">
        <v>1</v>
      </c>
      <c r="B4" s="337" t="s">
        <v>784</v>
      </c>
      <c r="C4" s="341" t="s">
        <v>785</v>
      </c>
      <c r="D4" s="307" t="s">
        <v>786</v>
      </c>
      <c r="E4" s="342" t="s">
        <v>304</v>
      </c>
      <c r="F4" s="570" t="s">
        <v>304</v>
      </c>
      <c r="G4" s="570">
        <v>506250000</v>
      </c>
      <c r="I4" s="7"/>
      <c r="J4" s="7"/>
    </row>
    <row r="5" spans="1:10" ht="18.75" customHeight="1">
      <c r="A5" s="297">
        <v>2</v>
      </c>
      <c r="B5" s="338" t="s">
        <v>787</v>
      </c>
      <c r="C5" s="332" t="s">
        <v>788</v>
      </c>
      <c r="D5" s="297" t="s">
        <v>786</v>
      </c>
      <c r="E5" s="343" t="s">
        <v>304</v>
      </c>
      <c r="F5" s="571" t="s">
        <v>304</v>
      </c>
      <c r="G5" s="571">
        <v>39718750</v>
      </c>
      <c r="I5" s="7"/>
      <c r="J5" s="7"/>
    </row>
    <row r="6" spans="1:10" ht="18.75" customHeight="1">
      <c r="A6" s="297">
        <v>3</v>
      </c>
      <c r="B6" s="338" t="s">
        <v>789</v>
      </c>
      <c r="C6" s="332" t="s">
        <v>790</v>
      </c>
      <c r="D6" s="297" t="s">
        <v>786</v>
      </c>
      <c r="E6" s="295" t="s">
        <v>304</v>
      </c>
      <c r="F6" s="571" t="s">
        <v>304</v>
      </c>
      <c r="G6" s="571">
        <v>32840000</v>
      </c>
      <c r="I6" s="7"/>
      <c r="J6" s="7"/>
    </row>
    <row r="7" spans="1:10" ht="15.75">
      <c r="A7" s="297">
        <v>4</v>
      </c>
      <c r="B7" s="338" t="s">
        <v>791</v>
      </c>
      <c r="C7" s="332" t="s">
        <v>792</v>
      </c>
      <c r="D7" s="297"/>
      <c r="E7" s="297"/>
      <c r="F7" s="571"/>
      <c r="G7" s="571"/>
      <c r="I7" s="7"/>
      <c r="J7" s="7"/>
    </row>
    <row r="8" spans="1:10" ht="15.75">
      <c r="A8" s="702" t="s">
        <v>793</v>
      </c>
      <c r="B8" s="333" t="s">
        <v>794</v>
      </c>
      <c r="C8" s="332" t="s">
        <v>795</v>
      </c>
      <c r="D8" s="297" t="s">
        <v>527</v>
      </c>
      <c r="E8" s="297">
        <v>8980</v>
      </c>
      <c r="F8" s="571">
        <v>3235</v>
      </c>
      <c r="G8" s="571">
        <v>29050300</v>
      </c>
      <c r="I8" s="7"/>
      <c r="J8" s="7"/>
    </row>
    <row r="9" spans="1:10" ht="15.75">
      <c r="A9" s="702"/>
      <c r="B9" s="333" t="s">
        <v>397</v>
      </c>
      <c r="C9" s="332" t="s">
        <v>834</v>
      </c>
      <c r="D9" s="297" t="s">
        <v>527</v>
      </c>
      <c r="E9" s="297">
        <v>667</v>
      </c>
      <c r="F9" s="571">
        <v>19034</v>
      </c>
      <c r="G9" s="571">
        <v>12695678</v>
      </c>
      <c r="I9" s="7"/>
      <c r="J9" s="7"/>
    </row>
    <row r="10" spans="1:10" ht="15.75">
      <c r="A10" s="702"/>
      <c r="B10" s="333" t="s">
        <v>398</v>
      </c>
      <c r="C10" s="332" t="s">
        <v>835</v>
      </c>
      <c r="D10" s="297" t="s">
        <v>527</v>
      </c>
      <c r="E10" s="297">
        <f>165+132+234</f>
        <v>531</v>
      </c>
      <c r="F10" s="571">
        <v>120700</v>
      </c>
      <c r="G10" s="571">
        <v>64091700</v>
      </c>
      <c r="I10" s="7"/>
      <c r="J10" s="7"/>
    </row>
    <row r="11" spans="1:10" ht="15.75">
      <c r="A11" s="702"/>
      <c r="B11" s="333" t="s">
        <v>399</v>
      </c>
      <c r="C11" s="332" t="s">
        <v>836</v>
      </c>
      <c r="D11" s="297" t="s">
        <v>527</v>
      </c>
      <c r="E11" s="297">
        <v>485</v>
      </c>
      <c r="F11" s="571">
        <v>25950</v>
      </c>
      <c r="G11" s="571">
        <v>12585750</v>
      </c>
      <c r="I11" s="7"/>
      <c r="J11" s="7"/>
    </row>
    <row r="12" spans="1:10" ht="15.75">
      <c r="A12" s="330" t="s">
        <v>796</v>
      </c>
      <c r="B12" s="331" t="s">
        <v>797</v>
      </c>
      <c r="C12" s="332" t="s">
        <v>798</v>
      </c>
      <c r="D12" s="297" t="s">
        <v>527</v>
      </c>
      <c r="E12" s="297" t="s">
        <v>304</v>
      </c>
      <c r="F12" s="571" t="s">
        <v>304</v>
      </c>
      <c r="G12" s="571" t="s">
        <v>304</v>
      </c>
      <c r="I12" s="7"/>
      <c r="J12" s="7"/>
    </row>
    <row r="13" spans="1:10" ht="15.75">
      <c r="A13" s="330" t="s">
        <v>799</v>
      </c>
      <c r="B13" s="333" t="s">
        <v>800</v>
      </c>
      <c r="C13" s="332" t="s">
        <v>801</v>
      </c>
      <c r="D13" s="297" t="s">
        <v>527</v>
      </c>
      <c r="E13" s="297">
        <f>18450</f>
        <v>18450</v>
      </c>
      <c r="F13" s="571">
        <v>2504</v>
      </c>
      <c r="G13" s="571">
        <v>46198800</v>
      </c>
      <c r="I13" s="7"/>
      <c r="J13" s="7"/>
    </row>
    <row r="14" spans="1:7" ht="15.75">
      <c r="A14" s="330" t="s">
        <v>802</v>
      </c>
      <c r="B14" s="331" t="s">
        <v>803</v>
      </c>
      <c r="C14" s="332" t="s">
        <v>804</v>
      </c>
      <c r="D14" s="297" t="s">
        <v>527</v>
      </c>
      <c r="E14" s="297">
        <f>2855+4620+6750</f>
        <v>14225</v>
      </c>
      <c r="F14" s="571">
        <v>3080</v>
      </c>
      <c r="G14" s="571">
        <v>43813000</v>
      </c>
    </row>
    <row r="15" spans="1:7" ht="33.75" customHeight="1">
      <c r="A15" s="297">
        <v>5</v>
      </c>
      <c r="B15" s="334" t="s">
        <v>805</v>
      </c>
      <c r="C15" s="332" t="s">
        <v>806</v>
      </c>
      <c r="D15" s="297" t="s">
        <v>807</v>
      </c>
      <c r="E15" s="343" t="s">
        <v>304</v>
      </c>
      <c r="F15" s="571" t="s">
        <v>304</v>
      </c>
      <c r="G15" s="571" t="s">
        <v>304</v>
      </c>
    </row>
    <row r="16" spans="1:7" ht="31.5">
      <c r="A16" s="297">
        <v>6</v>
      </c>
      <c r="B16" s="338" t="s">
        <v>808</v>
      </c>
      <c r="C16" s="332" t="s">
        <v>809</v>
      </c>
      <c r="D16" s="297" t="s">
        <v>786</v>
      </c>
      <c r="E16" s="297" t="s">
        <v>304</v>
      </c>
      <c r="F16" s="571" t="s">
        <v>304</v>
      </c>
      <c r="G16" s="571">
        <v>4987500</v>
      </c>
    </row>
    <row r="17" spans="1:7" ht="15.75">
      <c r="A17" s="310">
        <v>7</v>
      </c>
      <c r="B17" s="644" t="s">
        <v>524</v>
      </c>
      <c r="C17" s="645" t="s">
        <v>465</v>
      </c>
      <c r="D17" s="646"/>
      <c r="E17" s="310"/>
      <c r="F17" s="647"/>
      <c r="G17" s="647"/>
    </row>
    <row r="18" spans="1:7" ht="33.75" customHeight="1">
      <c r="A18" s="310">
        <v>7.1</v>
      </c>
      <c r="B18" s="648" t="s">
        <v>470</v>
      </c>
      <c r="C18" s="645" t="s">
        <v>466</v>
      </c>
      <c r="D18" s="649" t="s">
        <v>474</v>
      </c>
      <c r="E18" s="310" t="s">
        <v>830</v>
      </c>
      <c r="F18" s="647" t="s">
        <v>304</v>
      </c>
      <c r="G18" s="647" t="s">
        <v>304</v>
      </c>
    </row>
    <row r="19" spans="1:7" ht="33.75" customHeight="1">
      <c r="A19" s="310">
        <v>7.2</v>
      </c>
      <c r="B19" s="648" t="s">
        <v>471</v>
      </c>
      <c r="C19" s="645" t="s">
        <v>467</v>
      </c>
      <c r="D19" s="649" t="s">
        <v>474</v>
      </c>
      <c r="E19" s="310">
        <v>119.21</v>
      </c>
      <c r="F19" s="650">
        <v>435978.52</v>
      </c>
      <c r="G19" s="647">
        <v>51973000</v>
      </c>
    </row>
    <row r="20" spans="1:7" ht="33.75" customHeight="1">
      <c r="A20" s="310">
        <v>7.3</v>
      </c>
      <c r="B20" s="648" t="s">
        <v>472</v>
      </c>
      <c r="C20" s="645" t="s">
        <v>468</v>
      </c>
      <c r="D20" s="649" t="s">
        <v>475</v>
      </c>
      <c r="E20" s="310" t="s">
        <v>830</v>
      </c>
      <c r="F20" s="647" t="s">
        <v>304</v>
      </c>
      <c r="G20" s="647" t="s">
        <v>304</v>
      </c>
    </row>
    <row r="21" spans="1:7" ht="33.75" customHeight="1">
      <c r="A21" s="310">
        <v>8</v>
      </c>
      <c r="B21" s="648" t="s">
        <v>473</v>
      </c>
      <c r="C21" s="645" t="s">
        <v>469</v>
      </c>
      <c r="D21" s="649" t="s">
        <v>807</v>
      </c>
      <c r="E21" s="310" t="s">
        <v>830</v>
      </c>
      <c r="F21" s="647" t="s">
        <v>304</v>
      </c>
      <c r="G21" s="647" t="s">
        <v>304</v>
      </c>
    </row>
    <row r="22" spans="1:7" ht="31.5">
      <c r="A22" s="651">
        <v>9</v>
      </c>
      <c r="B22" s="348" t="s">
        <v>811</v>
      </c>
      <c r="C22" s="143" t="s">
        <v>812</v>
      </c>
      <c r="D22" s="310" t="s">
        <v>813</v>
      </c>
      <c r="E22" s="310">
        <v>36</v>
      </c>
      <c r="F22" s="561">
        <v>10821</v>
      </c>
      <c r="G22" s="561">
        <v>389556</v>
      </c>
    </row>
    <row r="23" spans="1:7" ht="15.75">
      <c r="A23" s="651">
        <v>10</v>
      </c>
      <c r="B23" s="348" t="s">
        <v>814</v>
      </c>
      <c r="C23" s="143" t="s">
        <v>815</v>
      </c>
      <c r="D23" s="310" t="s">
        <v>816</v>
      </c>
      <c r="E23" s="310">
        <v>2</v>
      </c>
      <c r="F23" s="561">
        <v>350000</v>
      </c>
      <c r="G23" s="561">
        <v>700000</v>
      </c>
    </row>
    <row r="24" spans="1:7" ht="15.75">
      <c r="A24" s="651">
        <v>11</v>
      </c>
      <c r="B24" s="652" t="s">
        <v>476</v>
      </c>
      <c r="C24" s="645" t="s">
        <v>477</v>
      </c>
      <c r="D24" s="649"/>
      <c r="E24" s="310"/>
      <c r="F24" s="561"/>
      <c r="G24" s="561"/>
    </row>
    <row r="25" spans="1:7" ht="31.5">
      <c r="A25" s="653">
        <v>11.1</v>
      </c>
      <c r="B25" s="654" t="s">
        <v>478</v>
      </c>
      <c r="C25" s="655" t="s">
        <v>528</v>
      </c>
      <c r="D25" s="649" t="s">
        <v>852</v>
      </c>
      <c r="E25" s="310" t="s">
        <v>830</v>
      </c>
      <c r="F25" s="561" t="s">
        <v>304</v>
      </c>
      <c r="G25" s="561" t="s">
        <v>304</v>
      </c>
    </row>
    <row r="26" spans="1:7" ht="15.75">
      <c r="A26" s="653">
        <v>11.2</v>
      </c>
      <c r="B26" s="655" t="s">
        <v>479</v>
      </c>
      <c r="C26" s="655" t="s">
        <v>480</v>
      </c>
      <c r="D26" s="649" t="s">
        <v>852</v>
      </c>
      <c r="E26" s="310" t="s">
        <v>830</v>
      </c>
      <c r="F26" s="561" t="s">
        <v>304</v>
      </c>
      <c r="G26" s="561" t="s">
        <v>304</v>
      </c>
    </row>
    <row r="27" spans="1:7" ht="15.75">
      <c r="A27" s="656">
        <v>12</v>
      </c>
      <c r="B27" s="348" t="s">
        <v>817</v>
      </c>
      <c r="C27" s="348" t="s">
        <v>818</v>
      </c>
      <c r="D27" s="310" t="s">
        <v>786</v>
      </c>
      <c r="E27" s="310"/>
      <c r="F27" s="561" t="s">
        <v>304</v>
      </c>
      <c r="G27" s="561" t="s">
        <v>304</v>
      </c>
    </row>
    <row r="28" spans="1:7" ht="15.75">
      <c r="A28" s="651">
        <v>13</v>
      </c>
      <c r="B28" s="348" t="s">
        <v>819</v>
      </c>
      <c r="C28" s="348" t="s">
        <v>820</v>
      </c>
      <c r="D28" s="310" t="s">
        <v>786</v>
      </c>
      <c r="E28" s="310"/>
      <c r="F28" s="561" t="s">
        <v>304</v>
      </c>
      <c r="G28" s="561" t="s">
        <v>304</v>
      </c>
    </row>
    <row r="29" spans="1:7" ht="15.75">
      <c r="A29" s="651">
        <v>14</v>
      </c>
      <c r="B29" s="652" t="s">
        <v>481</v>
      </c>
      <c r="C29" s="652" t="s">
        <v>482</v>
      </c>
      <c r="D29" s="649" t="s">
        <v>852</v>
      </c>
      <c r="E29" s="310" t="s">
        <v>830</v>
      </c>
      <c r="F29" s="561" t="s">
        <v>304</v>
      </c>
      <c r="G29" s="561" t="s">
        <v>304</v>
      </c>
    </row>
    <row r="30" spans="1:7" ht="31.5">
      <c r="A30" s="651">
        <v>15</v>
      </c>
      <c r="B30" s="652" t="s">
        <v>483</v>
      </c>
      <c r="C30" s="652" t="s">
        <v>484</v>
      </c>
      <c r="D30" s="657"/>
      <c r="E30" s="310"/>
      <c r="F30" s="561" t="s">
        <v>304</v>
      </c>
      <c r="G30" s="561" t="s">
        <v>304</v>
      </c>
    </row>
    <row r="31" spans="1:7" ht="15.75">
      <c r="A31" s="653">
        <v>15.1</v>
      </c>
      <c r="B31" s="658" t="s">
        <v>485</v>
      </c>
      <c r="C31" s="655" t="s">
        <v>486</v>
      </c>
      <c r="D31" s="649" t="s">
        <v>487</v>
      </c>
      <c r="E31" s="310" t="s">
        <v>830</v>
      </c>
      <c r="F31" s="561" t="s">
        <v>304</v>
      </c>
      <c r="G31" s="561" t="s">
        <v>304</v>
      </c>
    </row>
    <row r="32" spans="1:7" ht="15.75">
      <c r="A32" s="653">
        <v>15.2</v>
      </c>
      <c r="B32" s="658" t="s">
        <v>488</v>
      </c>
      <c r="C32" s="655" t="s">
        <v>489</v>
      </c>
      <c r="D32" s="649" t="s">
        <v>487</v>
      </c>
      <c r="E32" s="310" t="s">
        <v>830</v>
      </c>
      <c r="F32" s="561" t="s">
        <v>304</v>
      </c>
      <c r="G32" s="561" t="s">
        <v>304</v>
      </c>
    </row>
    <row r="33" spans="1:7" ht="16.5" thickBot="1">
      <c r="A33" s="653">
        <v>15.3</v>
      </c>
      <c r="B33" s="659" t="s">
        <v>490</v>
      </c>
      <c r="C33" s="660" t="s">
        <v>491</v>
      </c>
      <c r="D33" s="661" t="s">
        <v>487</v>
      </c>
      <c r="E33" s="310" t="s">
        <v>830</v>
      </c>
      <c r="F33" s="561" t="s">
        <v>304</v>
      </c>
      <c r="G33" s="563" t="s">
        <v>304</v>
      </c>
    </row>
    <row r="34" spans="1:7" ht="15.75" customHeight="1" thickBot="1">
      <c r="A34" s="260"/>
      <c r="B34" s="362" t="s">
        <v>521</v>
      </c>
      <c r="C34" s="703" t="s">
        <v>522</v>
      </c>
      <c r="D34" s="704"/>
      <c r="E34" s="704"/>
      <c r="F34" s="705"/>
      <c r="G34" s="569">
        <f>SUM(G4:G33)</f>
        <v>845294034</v>
      </c>
    </row>
    <row r="35" spans="1:7" ht="15.75" customHeight="1">
      <c r="A35" s="662" t="s">
        <v>775</v>
      </c>
      <c r="B35" s="266"/>
      <c r="C35" s="383"/>
      <c r="D35" s="278"/>
      <c r="E35" s="278"/>
      <c r="F35" s="278"/>
      <c r="G35" s="558"/>
    </row>
    <row r="36" spans="1:7" ht="15.75" customHeight="1">
      <c r="A36" s="663" t="s">
        <v>776</v>
      </c>
      <c r="B36" s="663"/>
      <c r="C36" s="383"/>
      <c r="D36" s="278"/>
      <c r="E36" s="278"/>
      <c r="F36" s="278"/>
      <c r="G36" s="558"/>
    </row>
    <row r="37" spans="1:7" ht="15.75">
      <c r="A37" s="651">
        <v>16</v>
      </c>
      <c r="B37" s="652" t="s">
        <v>492</v>
      </c>
      <c r="C37" s="664" t="s">
        <v>493</v>
      </c>
      <c r="D37" s="665"/>
      <c r="E37" s="310"/>
      <c r="F37" s="311"/>
      <c r="G37" s="561"/>
    </row>
    <row r="38" spans="1:7" ht="15.75">
      <c r="A38" s="653">
        <v>16.1</v>
      </c>
      <c r="B38" s="658" t="s">
        <v>494</v>
      </c>
      <c r="C38" s="666" t="s">
        <v>495</v>
      </c>
      <c r="D38" s="667" t="s">
        <v>487</v>
      </c>
      <c r="E38" s="310" t="s">
        <v>830</v>
      </c>
      <c r="F38" s="311" t="s">
        <v>304</v>
      </c>
      <c r="G38" s="561" t="s">
        <v>304</v>
      </c>
    </row>
    <row r="39" spans="1:7" ht="15.75">
      <c r="A39" s="653">
        <v>16.2</v>
      </c>
      <c r="B39" s="658" t="s">
        <v>496</v>
      </c>
      <c r="C39" s="666" t="s">
        <v>497</v>
      </c>
      <c r="D39" s="667" t="s">
        <v>487</v>
      </c>
      <c r="E39" s="310" t="s">
        <v>830</v>
      </c>
      <c r="F39" s="311" t="s">
        <v>304</v>
      </c>
      <c r="G39" s="561" t="s">
        <v>304</v>
      </c>
    </row>
    <row r="40" spans="1:7" ht="15.75">
      <c r="A40" s="653">
        <v>16.3</v>
      </c>
      <c r="B40" s="658" t="s">
        <v>498</v>
      </c>
      <c r="C40" s="666" t="s">
        <v>499</v>
      </c>
      <c r="D40" s="667" t="s">
        <v>487</v>
      </c>
      <c r="E40" s="310" t="s">
        <v>830</v>
      </c>
      <c r="F40" s="311" t="s">
        <v>304</v>
      </c>
      <c r="G40" s="561" t="s">
        <v>304</v>
      </c>
    </row>
    <row r="41" spans="1:7" ht="15.75">
      <c r="A41" s="651">
        <v>17</v>
      </c>
      <c r="B41" s="652" t="s">
        <v>500</v>
      </c>
      <c r="C41" s="664" t="s">
        <v>501</v>
      </c>
      <c r="D41" s="665"/>
      <c r="E41" s="310"/>
      <c r="F41" s="311"/>
      <c r="G41" s="561"/>
    </row>
    <row r="42" spans="1:7" ht="15.75">
      <c r="A42" s="653">
        <v>17.1</v>
      </c>
      <c r="B42" s="668" t="s">
        <v>502</v>
      </c>
      <c r="C42" s="655" t="s">
        <v>503</v>
      </c>
      <c r="D42" s="665" t="s">
        <v>504</v>
      </c>
      <c r="E42" s="310">
        <v>36</v>
      </c>
      <c r="F42" s="311">
        <v>1150000</v>
      </c>
      <c r="G42" s="561">
        <v>41400000</v>
      </c>
    </row>
    <row r="43" spans="1:7" ht="15.75">
      <c r="A43" s="653">
        <v>17.2</v>
      </c>
      <c r="B43" s="668" t="s">
        <v>505</v>
      </c>
      <c r="C43" s="655" t="s">
        <v>506</v>
      </c>
      <c r="D43" s="665" t="s">
        <v>504</v>
      </c>
      <c r="E43" s="310">
        <v>36</v>
      </c>
      <c r="F43" s="311">
        <v>230000</v>
      </c>
      <c r="G43" s="561">
        <v>8280000</v>
      </c>
    </row>
    <row r="44" spans="1:7" ht="15.75">
      <c r="A44" s="651">
        <v>18</v>
      </c>
      <c r="B44" s="652" t="s">
        <v>507</v>
      </c>
      <c r="C44" s="664" t="s">
        <v>508</v>
      </c>
      <c r="D44" s="667" t="s">
        <v>852</v>
      </c>
      <c r="E44" s="310" t="s">
        <v>830</v>
      </c>
      <c r="F44" s="311" t="s">
        <v>304</v>
      </c>
      <c r="G44" s="561" t="s">
        <v>304</v>
      </c>
    </row>
    <row r="45" spans="1:7" ht="31.5">
      <c r="A45" s="656" t="s">
        <v>523</v>
      </c>
      <c r="B45" s="652" t="s">
        <v>509</v>
      </c>
      <c r="C45" s="669" t="s">
        <v>510</v>
      </c>
      <c r="D45" s="667" t="s">
        <v>807</v>
      </c>
      <c r="E45" s="310" t="s">
        <v>830</v>
      </c>
      <c r="F45" s="311" t="s">
        <v>304</v>
      </c>
      <c r="G45" s="561" t="s">
        <v>304</v>
      </c>
    </row>
    <row r="46" spans="1:7" ht="15.75">
      <c r="A46" s="651">
        <v>19</v>
      </c>
      <c r="B46" s="670" t="s">
        <v>822</v>
      </c>
      <c r="C46" s="348" t="s">
        <v>823</v>
      </c>
      <c r="D46" s="310" t="s">
        <v>821</v>
      </c>
      <c r="E46" s="310">
        <v>36</v>
      </c>
      <c r="F46" s="311">
        <v>100000</v>
      </c>
      <c r="G46" s="561">
        <v>3600000</v>
      </c>
    </row>
    <row r="47" spans="1:7" ht="15.75">
      <c r="A47" s="651">
        <v>20</v>
      </c>
      <c r="B47" s="652" t="s">
        <v>511</v>
      </c>
      <c r="C47" s="669" t="s">
        <v>512</v>
      </c>
      <c r="D47" s="665" t="s">
        <v>504</v>
      </c>
      <c r="E47" s="310" t="s">
        <v>830</v>
      </c>
      <c r="F47" s="311" t="s">
        <v>304</v>
      </c>
      <c r="G47" s="561" t="s">
        <v>304</v>
      </c>
    </row>
    <row r="48" spans="1:7" ht="15.75">
      <c r="A48" s="651">
        <v>21</v>
      </c>
      <c r="B48" s="652" t="s">
        <v>513</v>
      </c>
      <c r="C48" s="664" t="s">
        <v>514</v>
      </c>
      <c r="D48" s="665"/>
      <c r="E48" s="310"/>
      <c r="F48" s="311"/>
      <c r="G48" s="561"/>
    </row>
    <row r="49" spans="1:7" ht="15.75">
      <c r="A49" s="653">
        <v>21.1</v>
      </c>
      <c r="B49" s="658" t="s">
        <v>494</v>
      </c>
      <c r="C49" s="666" t="s">
        <v>495</v>
      </c>
      <c r="D49" s="665" t="s">
        <v>504</v>
      </c>
      <c r="E49" s="310" t="s">
        <v>830</v>
      </c>
      <c r="F49" s="311" t="s">
        <v>304</v>
      </c>
      <c r="G49" s="561" t="s">
        <v>304</v>
      </c>
    </row>
    <row r="50" spans="1:7" ht="15.75">
      <c r="A50" s="653">
        <v>21.2</v>
      </c>
      <c r="B50" s="658" t="s">
        <v>496</v>
      </c>
      <c r="C50" s="666" t="s">
        <v>515</v>
      </c>
      <c r="D50" s="665" t="s">
        <v>504</v>
      </c>
      <c r="E50" s="310" t="s">
        <v>830</v>
      </c>
      <c r="F50" s="311" t="s">
        <v>304</v>
      </c>
      <c r="G50" s="561" t="s">
        <v>304</v>
      </c>
    </row>
    <row r="51" spans="1:7" ht="15.75">
      <c r="A51" s="653">
        <v>21.3</v>
      </c>
      <c r="B51" s="658" t="s">
        <v>498</v>
      </c>
      <c r="C51" s="666" t="s">
        <v>516</v>
      </c>
      <c r="D51" s="665" t="s">
        <v>504</v>
      </c>
      <c r="E51" s="310" t="s">
        <v>830</v>
      </c>
      <c r="F51" s="311" t="s">
        <v>304</v>
      </c>
      <c r="G51" s="561" t="s">
        <v>304</v>
      </c>
    </row>
    <row r="52" spans="1:7" ht="15.75">
      <c r="A52" s="651">
        <v>22</v>
      </c>
      <c r="B52" s="652" t="s">
        <v>517</v>
      </c>
      <c r="C52" s="669" t="s">
        <v>518</v>
      </c>
      <c r="D52" s="667"/>
      <c r="E52" s="310"/>
      <c r="F52" s="311"/>
      <c r="G52" s="561"/>
    </row>
    <row r="53" spans="1:7" ht="31.5">
      <c r="A53" s="653">
        <v>22.1</v>
      </c>
      <c r="B53" s="658" t="s">
        <v>494</v>
      </c>
      <c r="C53" s="666" t="s">
        <v>519</v>
      </c>
      <c r="D53" s="667" t="s">
        <v>520</v>
      </c>
      <c r="E53" s="311">
        <v>72</v>
      </c>
      <c r="F53" s="311">
        <v>193864</v>
      </c>
      <c r="G53" s="561">
        <v>13958208</v>
      </c>
    </row>
    <row r="54" spans="1:7" ht="31.5">
      <c r="A54" s="653">
        <v>22.2</v>
      </c>
      <c r="B54" s="658" t="s">
        <v>496</v>
      </c>
      <c r="C54" s="666" t="s">
        <v>515</v>
      </c>
      <c r="D54" s="667" t="s">
        <v>520</v>
      </c>
      <c r="E54" s="310" t="s">
        <v>830</v>
      </c>
      <c r="F54" s="311" t="s">
        <v>304</v>
      </c>
      <c r="G54" s="561" t="s">
        <v>304</v>
      </c>
    </row>
    <row r="55" spans="1:7" ht="31.5">
      <c r="A55" s="653">
        <v>22.3</v>
      </c>
      <c r="B55" s="658" t="s">
        <v>498</v>
      </c>
      <c r="C55" s="666" t="s">
        <v>516</v>
      </c>
      <c r="D55" s="667" t="s">
        <v>520</v>
      </c>
      <c r="E55" s="310" t="s">
        <v>830</v>
      </c>
      <c r="F55" s="311" t="s">
        <v>304</v>
      </c>
      <c r="G55" s="561" t="s">
        <v>304</v>
      </c>
    </row>
    <row r="56" spans="1:7" ht="15.75">
      <c r="A56" s="310">
        <v>23</v>
      </c>
      <c r="B56" s="339" t="s">
        <v>824</v>
      </c>
      <c r="C56" s="348" t="s">
        <v>825</v>
      </c>
      <c r="D56" s="310" t="s">
        <v>786</v>
      </c>
      <c r="E56" s="310"/>
      <c r="F56" s="311" t="s">
        <v>304</v>
      </c>
      <c r="G56" s="561">
        <v>24000000</v>
      </c>
    </row>
    <row r="57" spans="1:7" ht="15.75">
      <c r="A57" s="310">
        <v>24</v>
      </c>
      <c r="B57" s="339" t="s">
        <v>826</v>
      </c>
      <c r="C57" s="143" t="s">
        <v>827</v>
      </c>
      <c r="D57" s="310" t="s">
        <v>786</v>
      </c>
      <c r="E57" s="310"/>
      <c r="F57" s="311" t="s">
        <v>304</v>
      </c>
      <c r="G57" s="561" t="s">
        <v>304</v>
      </c>
    </row>
    <row r="58" spans="1:7" ht="18" customHeight="1">
      <c r="A58" s="310">
        <v>25</v>
      </c>
      <c r="B58" s="339" t="s">
        <v>828</v>
      </c>
      <c r="C58" s="143" t="s">
        <v>829</v>
      </c>
      <c r="D58" s="310" t="s">
        <v>786</v>
      </c>
      <c r="E58" s="310" t="s">
        <v>830</v>
      </c>
      <c r="F58" s="311" t="s">
        <v>304</v>
      </c>
      <c r="G58" s="561" t="s">
        <v>304</v>
      </c>
    </row>
    <row r="59" spans="1:7" ht="15.75">
      <c r="A59" s="315">
        <v>26</v>
      </c>
      <c r="B59" s="340" t="s">
        <v>831</v>
      </c>
      <c r="C59" s="335" t="s">
        <v>832</v>
      </c>
      <c r="D59" s="315" t="s">
        <v>786</v>
      </c>
      <c r="E59" s="315"/>
      <c r="F59" s="336" t="s">
        <v>304</v>
      </c>
      <c r="G59" s="562" t="s">
        <v>304</v>
      </c>
    </row>
    <row r="60" spans="1:7" ht="15.75" customHeight="1">
      <c r="A60" s="706" t="s">
        <v>833</v>
      </c>
      <c r="B60" s="707"/>
      <c r="C60" s="707"/>
      <c r="D60" s="707"/>
      <c r="E60" s="707"/>
      <c r="F60" s="707"/>
      <c r="G60" s="671">
        <f>G56+G53+G46+G43+G42+G34</f>
        <v>936532242</v>
      </c>
    </row>
  </sheetData>
  <sheetProtection/>
  <mergeCells count="3">
    <mergeCell ref="A8:A11"/>
    <mergeCell ref="C34:F34"/>
    <mergeCell ref="A60:F60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50" r:id="rId1"/>
  <headerFooter alignWithMargins="0">
    <oddHeader>&amp;R&amp;"Arial,полужирный"&amp;11 &amp;"Arial Narrow,обычный"
</oddHeader>
  </headerFooter>
  <rowBreaks count="1" manualBreakCount="1">
    <brk id="3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75" zoomScaleNormal="75" zoomScaleSheetLayoutView="75" zoomScalePageLayoutView="0" workbookViewId="0" topLeftCell="C1">
      <selection activeCell="E13" sqref="E13"/>
    </sheetView>
  </sheetViews>
  <sheetFormatPr defaultColWidth="5.5742187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7" width="18.28125" style="23" customWidth="1"/>
    <col min="8" max="11" width="8.8515625" style="18" customWidth="1"/>
    <col min="12" max="255" width="8.8515625" style="23" customWidth="1"/>
    <col min="256" max="16384" width="5.57421875" style="23" customWidth="1"/>
  </cols>
  <sheetData>
    <row r="1" spans="2:3" s="18" customFormat="1" ht="15.75">
      <c r="B1" s="123" t="s">
        <v>262</v>
      </c>
      <c r="C1" s="20"/>
    </row>
    <row r="2" spans="1:9" s="18" customFormat="1" ht="15.75" customHeight="1">
      <c r="A2" s="21" t="s">
        <v>263</v>
      </c>
      <c r="B2" s="21"/>
      <c r="C2" s="20"/>
      <c r="H2" s="22"/>
      <c r="I2" s="29"/>
    </row>
    <row r="3" spans="1:9" ht="15.75" customHeight="1">
      <c r="A3" s="47"/>
      <c r="B3" s="47"/>
      <c r="C3" s="46"/>
      <c r="D3" s="47"/>
      <c r="E3" s="47"/>
      <c r="F3" s="47"/>
      <c r="G3" s="47"/>
      <c r="H3" s="22"/>
      <c r="I3" s="29"/>
    </row>
    <row r="4" spans="1:10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H4" s="108"/>
      <c r="I4" s="108"/>
      <c r="J4" s="107"/>
    </row>
    <row r="5" spans="1:11" s="33" customFormat="1" ht="18.75" customHeight="1">
      <c r="A5" s="168">
        <v>1</v>
      </c>
      <c r="B5" s="204" t="s">
        <v>264</v>
      </c>
      <c r="C5" s="204" t="s">
        <v>265</v>
      </c>
      <c r="D5" s="132" t="s">
        <v>266</v>
      </c>
      <c r="E5" s="151" t="s">
        <v>304</v>
      </c>
      <c r="F5" s="575"/>
      <c r="G5" s="575"/>
      <c r="H5" s="35"/>
      <c r="I5" s="100"/>
      <c r="J5" s="35"/>
      <c r="K5" s="31"/>
    </row>
    <row r="6" spans="1:11" s="33" customFormat="1" ht="18.75" customHeight="1">
      <c r="A6" s="170">
        <v>2</v>
      </c>
      <c r="B6" s="198" t="s">
        <v>267</v>
      </c>
      <c r="C6" s="198" t="s">
        <v>268</v>
      </c>
      <c r="D6" s="137" t="s">
        <v>855</v>
      </c>
      <c r="E6" s="211" t="s">
        <v>378</v>
      </c>
      <c r="F6" s="576" t="s">
        <v>304</v>
      </c>
      <c r="G6" s="576" t="s">
        <v>304</v>
      </c>
      <c r="H6" s="35"/>
      <c r="I6" s="100"/>
      <c r="J6" s="35"/>
      <c r="K6" s="31"/>
    </row>
    <row r="7" spans="1:11" s="33" customFormat="1" ht="33.75" customHeight="1">
      <c r="A7" s="170">
        <v>3</v>
      </c>
      <c r="B7" s="198" t="s">
        <v>269</v>
      </c>
      <c r="C7" s="198" t="s">
        <v>270</v>
      </c>
      <c r="D7" s="137" t="s">
        <v>855</v>
      </c>
      <c r="E7" s="211" t="s">
        <v>378</v>
      </c>
      <c r="F7" s="576" t="s">
        <v>304</v>
      </c>
      <c r="G7" s="576" t="s">
        <v>304</v>
      </c>
      <c r="H7" s="35"/>
      <c r="I7" s="100"/>
      <c r="J7" s="35"/>
      <c r="K7" s="31"/>
    </row>
    <row r="8" spans="1:11" s="33" customFormat="1" ht="47.25">
      <c r="A8" s="172">
        <v>4</v>
      </c>
      <c r="B8" s="198" t="s">
        <v>404</v>
      </c>
      <c r="C8" s="198" t="s">
        <v>403</v>
      </c>
      <c r="D8" s="155" t="s">
        <v>872</v>
      </c>
      <c r="E8" s="206">
        <v>990</v>
      </c>
      <c r="F8" s="576">
        <v>2167</v>
      </c>
      <c r="G8" s="576">
        <f>E8*F8</f>
        <v>2145330</v>
      </c>
      <c r="H8" s="35"/>
      <c r="I8" s="100"/>
      <c r="J8" s="35"/>
      <c r="K8" s="35"/>
    </row>
    <row r="9" spans="1:11" s="33" customFormat="1" ht="18.75" customHeight="1">
      <c r="A9" s="172">
        <v>5</v>
      </c>
      <c r="B9" s="198" t="s">
        <v>271</v>
      </c>
      <c r="C9" s="198" t="s">
        <v>272</v>
      </c>
      <c r="D9" s="155" t="s">
        <v>905</v>
      </c>
      <c r="E9" s="211" t="s">
        <v>378</v>
      </c>
      <c r="F9" s="576" t="s">
        <v>304</v>
      </c>
      <c r="G9" s="576"/>
      <c r="H9" s="35"/>
      <c r="I9" s="100"/>
      <c r="J9" s="35"/>
      <c r="K9" s="31"/>
    </row>
    <row r="10" spans="1:11" s="33" customFormat="1" ht="18.75" customHeight="1">
      <c r="A10" s="172">
        <v>6</v>
      </c>
      <c r="B10" s="139" t="s">
        <v>273</v>
      </c>
      <c r="C10" s="198" t="s">
        <v>274</v>
      </c>
      <c r="D10" s="155" t="s">
        <v>872</v>
      </c>
      <c r="E10" s="211" t="s">
        <v>378</v>
      </c>
      <c r="F10" s="576" t="s">
        <v>304</v>
      </c>
      <c r="G10" s="576"/>
      <c r="H10" s="35"/>
      <c r="I10" s="100"/>
      <c r="J10" s="35"/>
      <c r="K10" s="31"/>
    </row>
    <row r="11" spans="1:11" s="33" customFormat="1" ht="18.75" customHeight="1">
      <c r="A11" s="172">
        <v>7</v>
      </c>
      <c r="B11" s="198" t="s">
        <v>275</v>
      </c>
      <c r="C11" s="198" t="s">
        <v>276</v>
      </c>
      <c r="D11" s="137" t="s">
        <v>855</v>
      </c>
      <c r="E11" s="211" t="s">
        <v>378</v>
      </c>
      <c r="F11" s="576" t="s">
        <v>304</v>
      </c>
      <c r="G11" s="576"/>
      <c r="H11" s="35"/>
      <c r="I11" s="100"/>
      <c r="J11" s="35"/>
      <c r="K11" s="31"/>
    </row>
    <row r="12" spans="1:11" s="33" customFormat="1" ht="18.75" customHeight="1">
      <c r="A12" s="172">
        <v>8</v>
      </c>
      <c r="B12" s="198" t="s">
        <v>277</v>
      </c>
      <c r="C12" s="198" t="s">
        <v>229</v>
      </c>
      <c r="D12" s="155" t="s">
        <v>278</v>
      </c>
      <c r="E12" s="211" t="s">
        <v>378</v>
      </c>
      <c r="F12" s="576" t="s">
        <v>304</v>
      </c>
      <c r="G12" s="576"/>
      <c r="H12" s="35"/>
      <c r="I12" s="100"/>
      <c r="J12" s="35"/>
      <c r="K12" s="31"/>
    </row>
    <row r="13" spans="1:11" s="33" customFormat="1" ht="18.75" customHeight="1">
      <c r="A13" s="170">
        <v>9</v>
      </c>
      <c r="B13" s="198" t="s">
        <v>279</v>
      </c>
      <c r="C13" s="198" t="s">
        <v>280</v>
      </c>
      <c r="D13" s="155" t="s">
        <v>281</v>
      </c>
      <c r="E13" s="206">
        <v>17071</v>
      </c>
      <c r="F13" s="576">
        <v>864</v>
      </c>
      <c r="G13" s="576">
        <f>E13*F13</f>
        <v>14749344</v>
      </c>
      <c r="H13" s="35"/>
      <c r="I13" s="100"/>
      <c r="J13" s="35"/>
      <c r="K13" s="31"/>
    </row>
    <row r="14" spans="1:11" s="33" customFormat="1" ht="18.75" customHeight="1">
      <c r="A14" s="170"/>
      <c r="B14" s="170"/>
      <c r="C14" s="198"/>
      <c r="D14" s="155"/>
      <c r="E14" s="155"/>
      <c r="F14" s="576"/>
      <c r="G14" s="576"/>
      <c r="H14" s="124"/>
      <c r="I14" s="100"/>
      <c r="J14" s="31"/>
      <c r="K14" s="31"/>
    </row>
    <row r="15" spans="1:11" s="33" customFormat="1" ht="18.75" customHeight="1">
      <c r="A15" s="170"/>
      <c r="B15" s="170"/>
      <c r="C15" s="198"/>
      <c r="D15" s="155"/>
      <c r="E15" s="155"/>
      <c r="F15" s="576"/>
      <c r="G15" s="576"/>
      <c r="H15" s="101"/>
      <c r="I15" s="100"/>
      <c r="J15" s="31"/>
      <c r="K15" s="31"/>
    </row>
    <row r="16" spans="1:11" s="33" customFormat="1" ht="18.75" customHeight="1">
      <c r="A16" s="170"/>
      <c r="B16" s="170"/>
      <c r="C16" s="198"/>
      <c r="D16" s="155"/>
      <c r="E16" s="155"/>
      <c r="F16" s="576"/>
      <c r="G16" s="576"/>
      <c r="H16" s="35"/>
      <c r="I16" s="100"/>
      <c r="J16" s="31"/>
      <c r="K16" s="31"/>
    </row>
    <row r="17" spans="1:11" s="33" customFormat="1" ht="18.75" customHeight="1">
      <c r="A17" s="170"/>
      <c r="B17" s="170"/>
      <c r="C17" s="198"/>
      <c r="D17" s="155"/>
      <c r="E17" s="155"/>
      <c r="F17" s="576"/>
      <c r="G17" s="576"/>
      <c r="H17" s="35"/>
      <c r="I17" s="100"/>
      <c r="J17" s="31"/>
      <c r="K17" s="31"/>
    </row>
    <row r="18" spans="1:11" s="33" customFormat="1" ht="18.75" customHeight="1">
      <c r="A18" s="172"/>
      <c r="B18" s="172"/>
      <c r="C18" s="198"/>
      <c r="D18" s="155"/>
      <c r="E18" s="155"/>
      <c r="F18" s="576"/>
      <c r="G18" s="576"/>
      <c r="H18" s="35"/>
      <c r="I18" s="100"/>
      <c r="J18" s="31"/>
      <c r="K18" s="31"/>
    </row>
    <row r="19" spans="1:11" s="33" customFormat="1" ht="18.75" customHeight="1">
      <c r="A19" s="172"/>
      <c r="B19" s="172"/>
      <c r="C19" s="198"/>
      <c r="D19" s="155"/>
      <c r="E19" s="155"/>
      <c r="F19" s="576"/>
      <c r="G19" s="576"/>
      <c r="H19" s="35"/>
      <c r="I19" s="100"/>
      <c r="J19" s="31"/>
      <c r="K19" s="31"/>
    </row>
    <row r="20" spans="1:11" s="33" customFormat="1" ht="18.75" customHeight="1">
      <c r="A20" s="172"/>
      <c r="B20" s="172"/>
      <c r="C20" s="198"/>
      <c r="D20" s="155"/>
      <c r="E20" s="155"/>
      <c r="F20" s="576"/>
      <c r="G20" s="576"/>
      <c r="H20" s="35"/>
      <c r="I20" s="100"/>
      <c r="J20" s="31"/>
      <c r="K20" s="31"/>
    </row>
    <row r="21" spans="1:11" s="33" customFormat="1" ht="18.75" customHeight="1">
      <c r="A21" s="172"/>
      <c r="B21" s="172"/>
      <c r="C21" s="198"/>
      <c r="D21" s="155"/>
      <c r="E21" s="155"/>
      <c r="F21" s="576"/>
      <c r="G21" s="576"/>
      <c r="H21" s="35"/>
      <c r="I21" s="100"/>
      <c r="J21" s="31"/>
      <c r="K21" s="31"/>
    </row>
    <row r="22" spans="1:11" s="33" customFormat="1" ht="18.75" customHeight="1" thickBot="1">
      <c r="A22" s="192"/>
      <c r="B22" s="192"/>
      <c r="C22" s="199"/>
      <c r="D22" s="162"/>
      <c r="E22" s="162"/>
      <c r="F22" s="577"/>
      <c r="G22" s="578"/>
      <c r="H22" s="31"/>
      <c r="I22" s="31"/>
      <c r="J22" s="31"/>
      <c r="K22" s="31"/>
    </row>
    <row r="23" spans="1:11" s="33" customFormat="1" ht="18.75" customHeight="1" thickBot="1">
      <c r="A23" s="210"/>
      <c r="B23" s="202" t="s">
        <v>282</v>
      </c>
      <c r="C23" s="737" t="s">
        <v>283</v>
      </c>
      <c r="D23" s="738"/>
      <c r="E23" s="738"/>
      <c r="F23" s="738"/>
      <c r="G23" s="597">
        <f>SUM(G8:G22)</f>
        <v>16894674</v>
      </c>
      <c r="H23" s="31"/>
      <c r="I23" s="31"/>
      <c r="J23" s="31"/>
      <c r="K23" s="31"/>
    </row>
    <row r="24" spans="1:7" ht="18.75" customHeight="1">
      <c r="A24" s="95"/>
      <c r="B24" s="95"/>
      <c r="C24" s="739"/>
      <c r="D24" s="740"/>
      <c r="E24" s="740"/>
      <c r="F24" s="740"/>
      <c r="G24" s="35"/>
    </row>
    <row r="25" spans="1:7" ht="15.75" customHeight="1">
      <c r="A25" s="42"/>
      <c r="B25" s="42"/>
      <c r="C25" s="40"/>
      <c r="D25" s="37"/>
      <c r="E25" s="37"/>
      <c r="F25" s="37"/>
      <c r="G25" s="37"/>
    </row>
    <row r="26" spans="1:7" ht="15.75" customHeight="1">
      <c r="A26" s="42"/>
      <c r="B26" s="42"/>
      <c r="C26" s="708"/>
      <c r="D26" s="708"/>
      <c r="E26" s="708"/>
      <c r="F26" s="708"/>
      <c r="G26" s="37"/>
    </row>
    <row r="27" spans="1:7" ht="15.75">
      <c r="A27" s="18"/>
      <c r="B27" s="18"/>
      <c r="C27" s="20"/>
      <c r="D27" s="18"/>
      <c r="E27" s="18"/>
      <c r="F27" s="18"/>
      <c r="G27" s="18"/>
    </row>
    <row r="28" spans="1:7" ht="15.75">
      <c r="A28" s="21"/>
      <c r="B28" s="21"/>
      <c r="C28" s="20"/>
      <c r="D28" s="18"/>
      <c r="E28" s="18"/>
      <c r="F28" s="18"/>
      <c r="G28" s="18"/>
    </row>
    <row r="29" spans="1:7" ht="15.75">
      <c r="A29" s="18"/>
      <c r="B29" s="18"/>
      <c r="C29" s="20"/>
      <c r="D29" s="18"/>
      <c r="E29" s="18"/>
      <c r="F29" s="18"/>
      <c r="G29" s="18"/>
    </row>
    <row r="30" spans="1:7" ht="31.5" customHeight="1">
      <c r="A30" s="37"/>
      <c r="B30" s="37"/>
      <c r="C30" s="35"/>
      <c r="D30" s="35"/>
      <c r="E30" s="35"/>
      <c r="F30" s="37"/>
      <c r="G30" s="37"/>
    </row>
    <row r="31" spans="1:7" ht="15.75" customHeight="1">
      <c r="A31" s="35"/>
      <c r="B31" s="35"/>
      <c r="C31" s="38"/>
      <c r="D31" s="37"/>
      <c r="E31" s="37"/>
      <c r="F31" s="37"/>
      <c r="G31" s="37"/>
    </row>
    <row r="32" spans="1:7" ht="15.75" customHeight="1">
      <c r="A32" s="35"/>
      <c r="B32" s="35"/>
      <c r="C32" s="38"/>
      <c r="D32" s="37"/>
      <c r="E32" s="37"/>
      <c r="F32" s="37"/>
      <c r="G32" s="37"/>
    </row>
    <row r="33" spans="1:7" ht="15.75" customHeight="1">
      <c r="A33" s="39"/>
      <c r="B33" s="39"/>
      <c r="C33" s="40"/>
      <c r="D33" s="35"/>
      <c r="E33" s="35"/>
      <c r="F33" s="35"/>
      <c r="G33" s="35"/>
    </row>
    <row r="34" spans="1:7" ht="15.75" customHeight="1">
      <c r="A34" s="39"/>
      <c r="B34" s="39"/>
      <c r="C34" s="40"/>
      <c r="D34" s="35"/>
      <c r="E34" s="35"/>
      <c r="F34" s="35"/>
      <c r="G34" s="35"/>
    </row>
    <row r="35" spans="1:7" ht="15.75" customHeight="1">
      <c r="A35" s="39"/>
      <c r="B35" s="39"/>
      <c r="C35" s="40"/>
      <c r="D35" s="35"/>
      <c r="E35" s="35"/>
      <c r="F35" s="35"/>
      <c r="G35" s="35"/>
    </row>
    <row r="36" spans="1:7" ht="15.75" customHeight="1">
      <c r="A36" s="35"/>
      <c r="B36" s="35"/>
      <c r="C36" s="38"/>
      <c r="D36" s="35"/>
      <c r="E36" s="35"/>
      <c r="F36" s="35"/>
      <c r="G36" s="35"/>
    </row>
    <row r="37" spans="1:7" ht="15.75" customHeight="1">
      <c r="A37" s="39"/>
      <c r="B37" s="39"/>
      <c r="C37" s="40"/>
      <c r="D37" s="35"/>
      <c r="E37" s="35"/>
      <c r="F37" s="35"/>
      <c r="G37" s="35"/>
    </row>
    <row r="38" spans="1:7" ht="15.75" customHeight="1">
      <c r="A38" s="39"/>
      <c r="B38" s="39"/>
      <c r="C38" s="40"/>
      <c r="D38" s="35"/>
      <c r="E38" s="35"/>
      <c r="F38" s="35"/>
      <c r="G38" s="35"/>
    </row>
    <row r="39" spans="1:7" ht="15.75" customHeight="1">
      <c r="A39" s="39"/>
      <c r="B39" s="39"/>
      <c r="C39" s="40"/>
      <c r="D39" s="35"/>
      <c r="E39" s="35"/>
      <c r="F39" s="35"/>
      <c r="G39" s="35"/>
    </row>
    <row r="40" spans="1:7" ht="15.75" customHeight="1">
      <c r="A40" s="35"/>
      <c r="B40" s="35"/>
      <c r="C40" s="38"/>
      <c r="D40" s="35"/>
      <c r="E40" s="35"/>
      <c r="F40" s="35"/>
      <c r="G40" s="35"/>
    </row>
    <row r="41" spans="1:7" ht="15.75" customHeight="1">
      <c r="A41" s="35"/>
      <c r="B41" s="35"/>
      <c r="C41" s="41"/>
      <c r="D41" s="35"/>
      <c r="E41" s="35"/>
      <c r="F41" s="35"/>
      <c r="G41" s="35"/>
    </row>
    <row r="42" spans="1:7" ht="15.75" customHeight="1">
      <c r="A42" s="35"/>
      <c r="B42" s="35"/>
      <c r="C42" s="41"/>
      <c r="D42" s="35"/>
      <c r="E42" s="35"/>
      <c r="F42" s="35"/>
      <c r="G42" s="35"/>
    </row>
    <row r="43" spans="1:7" ht="31.5" customHeight="1">
      <c r="A43" s="35"/>
      <c r="B43" s="35"/>
      <c r="C43" s="41"/>
      <c r="D43" s="35"/>
      <c r="E43" s="35"/>
      <c r="F43" s="35"/>
      <c r="G43" s="35"/>
    </row>
    <row r="44" spans="1:7" ht="15.75" customHeight="1">
      <c r="A44" s="35"/>
      <c r="B44" s="35"/>
      <c r="C44" s="41"/>
      <c r="D44" s="35"/>
      <c r="E44" s="35"/>
      <c r="F44" s="35"/>
      <c r="G44" s="35"/>
    </row>
    <row r="45" spans="1:7" ht="15.75" customHeight="1">
      <c r="A45" s="37"/>
      <c r="B45" s="37"/>
      <c r="C45" s="41"/>
      <c r="D45" s="37"/>
      <c r="E45" s="37"/>
      <c r="F45" s="42"/>
      <c r="G45" s="37"/>
    </row>
    <row r="46" spans="1:7" ht="15.75" customHeight="1">
      <c r="A46" s="42"/>
      <c r="B46" s="42"/>
      <c r="C46" s="38"/>
      <c r="D46" s="37"/>
      <c r="E46" s="37"/>
      <c r="F46" s="37"/>
      <c r="G46" s="37"/>
    </row>
    <row r="47" spans="1:7" ht="15.75" customHeight="1">
      <c r="A47" s="42"/>
      <c r="B47" s="42"/>
      <c r="C47" s="38"/>
      <c r="D47" s="37"/>
      <c r="E47" s="37"/>
      <c r="F47" s="37"/>
      <c r="G47" s="37"/>
    </row>
    <row r="48" spans="1:7" ht="15.75" customHeight="1">
      <c r="A48" s="37"/>
      <c r="B48" s="37"/>
      <c r="C48" s="38"/>
      <c r="D48" s="37"/>
      <c r="E48" s="37"/>
      <c r="F48" s="37"/>
      <c r="G48" s="37"/>
    </row>
    <row r="49" spans="1:7" ht="15.75" customHeight="1">
      <c r="A49" s="37"/>
      <c r="B49" s="37"/>
      <c r="C49" s="41"/>
      <c r="D49" s="37"/>
      <c r="E49" s="37"/>
      <c r="F49" s="37"/>
      <c r="G49" s="37"/>
    </row>
    <row r="50" spans="1:7" ht="15.75" customHeight="1">
      <c r="A50" s="37"/>
      <c r="B50" s="37"/>
      <c r="C50" s="38"/>
      <c r="D50" s="37"/>
      <c r="E50" s="37"/>
      <c r="F50" s="37"/>
      <c r="G50" s="37"/>
    </row>
    <row r="51" spans="1:7" ht="15.75" customHeight="1">
      <c r="A51" s="42"/>
      <c r="B51" s="42"/>
      <c r="C51" s="40"/>
      <c r="D51" s="37"/>
      <c r="E51" s="37"/>
      <c r="F51" s="37"/>
      <c r="G51" s="37"/>
    </row>
    <row r="52" spans="1:7" ht="15.75" customHeight="1">
      <c r="A52" s="42"/>
      <c r="B52" s="42"/>
      <c r="C52" s="40"/>
      <c r="D52" s="37"/>
      <c r="E52" s="37"/>
      <c r="F52" s="37"/>
      <c r="G52" s="37"/>
    </row>
    <row r="53" spans="1:7" ht="15.75" customHeight="1">
      <c r="A53" s="42"/>
      <c r="B53" s="42"/>
      <c r="C53" s="708"/>
      <c r="D53" s="708"/>
      <c r="E53" s="708"/>
      <c r="F53" s="708"/>
      <c r="G53" s="37"/>
    </row>
    <row r="54" spans="1:7" ht="15.75">
      <c r="A54" s="18"/>
      <c r="B54" s="18"/>
      <c r="C54" s="20"/>
      <c r="D54" s="18"/>
      <c r="E54" s="18"/>
      <c r="F54" s="18"/>
      <c r="G54" s="18"/>
    </row>
    <row r="55" spans="1:7" ht="15.75">
      <c r="A55" s="18"/>
      <c r="B55" s="18"/>
      <c r="C55" s="20"/>
      <c r="D55" s="18"/>
      <c r="E55" s="18"/>
      <c r="F55" s="18"/>
      <c r="G55" s="18"/>
    </row>
    <row r="56" spans="1:7" ht="15.75">
      <c r="A56" s="18"/>
      <c r="B56" s="18"/>
      <c r="C56" s="20"/>
      <c r="D56" s="18"/>
      <c r="E56" s="18"/>
      <c r="F56" s="18"/>
      <c r="G56" s="18"/>
    </row>
    <row r="57" spans="1:7" ht="15.75">
      <c r="A57" s="18"/>
      <c r="B57" s="18"/>
      <c r="C57" s="20"/>
      <c r="D57" s="18"/>
      <c r="E57" s="18"/>
      <c r="F57" s="18"/>
      <c r="G57" s="18"/>
    </row>
    <row r="58" spans="1:7" ht="15.75">
      <c r="A58" s="18"/>
      <c r="B58" s="18"/>
      <c r="C58" s="20"/>
      <c r="D58" s="18"/>
      <c r="E58" s="18"/>
      <c r="F58" s="18"/>
      <c r="G58" s="18"/>
    </row>
    <row r="59" spans="1:7" ht="15.75">
      <c r="A59" s="18"/>
      <c r="B59" s="18"/>
      <c r="C59" s="20"/>
      <c r="D59" s="18"/>
      <c r="E59" s="18"/>
      <c r="F59" s="18"/>
      <c r="G59" s="18"/>
    </row>
    <row r="60" spans="1:7" ht="15.75">
      <c r="A60" s="18"/>
      <c r="B60" s="18"/>
      <c r="C60" s="20"/>
      <c r="D60" s="18"/>
      <c r="E60" s="18"/>
      <c r="F60" s="18"/>
      <c r="G60" s="18"/>
    </row>
    <row r="61" spans="1:7" ht="15.75">
      <c r="A61" s="18"/>
      <c r="B61" s="18"/>
      <c r="C61" s="20"/>
      <c r="D61" s="18"/>
      <c r="E61" s="18"/>
      <c r="F61" s="18"/>
      <c r="G61" s="18"/>
    </row>
    <row r="62" spans="1:7" ht="15.75">
      <c r="A62" s="18"/>
      <c r="B62" s="18"/>
      <c r="C62" s="20"/>
      <c r="D62" s="18"/>
      <c r="E62" s="18"/>
      <c r="F62" s="18"/>
      <c r="G62" s="18"/>
    </row>
    <row r="63" spans="1:7" ht="15.75">
      <c r="A63" s="18"/>
      <c r="B63" s="18"/>
      <c r="C63" s="20"/>
      <c r="D63" s="18"/>
      <c r="E63" s="18"/>
      <c r="F63" s="18"/>
      <c r="G63" s="18"/>
    </row>
    <row r="64" spans="1:7" ht="15.75">
      <c r="A64" s="18"/>
      <c r="B64" s="18"/>
      <c r="C64" s="20"/>
      <c r="D64" s="18"/>
      <c r="E64" s="18"/>
      <c r="F64" s="18"/>
      <c r="G64" s="18"/>
    </row>
    <row r="65" spans="1:7" ht="15.75">
      <c r="A65" s="18"/>
      <c r="B65" s="18"/>
      <c r="C65" s="20"/>
      <c r="D65" s="18"/>
      <c r="E65" s="18"/>
      <c r="F65" s="18"/>
      <c r="G65" s="18"/>
    </row>
    <row r="66" spans="1:7" ht="15.75">
      <c r="A66" s="18"/>
      <c r="B66" s="18"/>
      <c r="C66" s="20"/>
      <c r="D66" s="18"/>
      <c r="E66" s="18"/>
      <c r="F66" s="18"/>
      <c r="G66" s="18"/>
    </row>
    <row r="67" spans="1:7" ht="15.75">
      <c r="A67" s="18"/>
      <c r="B67" s="18"/>
      <c r="C67" s="20"/>
      <c r="D67" s="18"/>
      <c r="E67" s="18"/>
      <c r="F67" s="18"/>
      <c r="G67" s="18"/>
    </row>
    <row r="68" spans="1:7" ht="15.75">
      <c r="A68" s="18"/>
      <c r="B68" s="18"/>
      <c r="C68" s="20"/>
      <c r="D68" s="18"/>
      <c r="E68" s="18"/>
      <c r="F68" s="18"/>
      <c r="G68" s="18"/>
    </row>
    <row r="69" spans="1:7" ht="15.75">
      <c r="A69" s="18"/>
      <c r="B69" s="18"/>
      <c r="C69" s="20"/>
      <c r="D69" s="18"/>
      <c r="E69" s="18"/>
      <c r="F69" s="18"/>
      <c r="G69" s="18"/>
    </row>
    <row r="70" spans="1:7" ht="15.75">
      <c r="A70" s="18"/>
      <c r="B70" s="18"/>
      <c r="C70" s="20"/>
      <c r="D70" s="18"/>
      <c r="E70" s="18"/>
      <c r="F70" s="18"/>
      <c r="G70" s="18"/>
    </row>
    <row r="71" spans="1:7" ht="15.75">
      <c r="A71" s="18"/>
      <c r="B71" s="18"/>
      <c r="C71" s="20"/>
      <c r="D71" s="18"/>
      <c r="E71" s="18"/>
      <c r="F71" s="18"/>
      <c r="G71" s="18"/>
    </row>
    <row r="72" spans="1:7" ht="15.75">
      <c r="A72" s="18"/>
      <c r="B72" s="18"/>
      <c r="C72" s="20"/>
      <c r="D72" s="18"/>
      <c r="E72" s="18"/>
      <c r="F72" s="18"/>
      <c r="G72" s="18"/>
    </row>
    <row r="73" spans="1:7" ht="15.75">
      <c r="A73" s="18"/>
      <c r="B73" s="18"/>
      <c r="C73" s="20"/>
      <c r="D73" s="18"/>
      <c r="E73" s="18"/>
      <c r="F73" s="18"/>
      <c r="G73" s="18"/>
    </row>
    <row r="74" spans="1:7" ht="15.75">
      <c r="A74" s="18"/>
      <c r="B74" s="18"/>
      <c r="C74" s="20"/>
      <c r="D74" s="18"/>
      <c r="E74" s="18"/>
      <c r="F74" s="18"/>
      <c r="G74" s="18"/>
    </row>
    <row r="75" spans="1:7" ht="15.75">
      <c r="A75" s="18"/>
      <c r="B75" s="18"/>
      <c r="C75" s="20"/>
      <c r="D75" s="18"/>
      <c r="E75" s="18"/>
      <c r="F75" s="18"/>
      <c r="G75" s="18"/>
    </row>
    <row r="76" spans="1:7" ht="15.75">
      <c r="A76" s="18"/>
      <c r="B76" s="18"/>
      <c r="C76" s="20"/>
      <c r="D76" s="18"/>
      <c r="E76" s="18"/>
      <c r="F76" s="18"/>
      <c r="G76" s="18"/>
    </row>
    <row r="77" spans="1:7" ht="15.75">
      <c r="A77" s="18"/>
      <c r="B77" s="18"/>
      <c r="C77" s="20"/>
      <c r="D77" s="18"/>
      <c r="E77" s="18"/>
      <c r="F77" s="18"/>
      <c r="G77" s="18"/>
    </row>
    <row r="78" spans="1:7" ht="15.75">
      <c r="A78" s="18"/>
      <c r="B78" s="18"/>
      <c r="C78" s="20"/>
      <c r="D78" s="18"/>
      <c r="E78" s="18"/>
      <c r="F78" s="18"/>
      <c r="G78" s="18"/>
    </row>
    <row r="79" spans="1:7" ht="15.75">
      <c r="A79" s="18"/>
      <c r="B79" s="18"/>
      <c r="C79" s="20"/>
      <c r="D79" s="18"/>
      <c r="E79" s="18"/>
      <c r="F79" s="18"/>
      <c r="G79" s="18"/>
    </row>
    <row r="80" spans="1:7" ht="15.75">
      <c r="A80" s="18"/>
      <c r="B80" s="18"/>
      <c r="C80" s="20"/>
      <c r="D80" s="18"/>
      <c r="E80" s="18"/>
      <c r="F80" s="18"/>
      <c r="G80" s="18"/>
    </row>
    <row r="81" spans="1:7" ht="15.75">
      <c r="A81" s="18"/>
      <c r="B81" s="18"/>
      <c r="C81" s="20"/>
      <c r="D81" s="18"/>
      <c r="E81" s="18"/>
      <c r="F81" s="18"/>
      <c r="G81" s="18"/>
    </row>
    <row r="82" spans="1:7" ht="15.75">
      <c r="A82" s="18"/>
      <c r="B82" s="18"/>
      <c r="C82" s="20"/>
      <c r="D82" s="18"/>
      <c r="E82" s="18"/>
      <c r="F82" s="18"/>
      <c r="G82" s="18"/>
    </row>
    <row r="83" spans="1:7" ht="15.75">
      <c r="A83" s="18"/>
      <c r="B83" s="18"/>
      <c r="C83" s="20"/>
      <c r="D83" s="18"/>
      <c r="E83" s="18"/>
      <c r="F83" s="18"/>
      <c r="G83" s="18"/>
    </row>
    <row r="84" spans="1:7" ht="15.75">
      <c r="A84" s="18"/>
      <c r="B84" s="18"/>
      <c r="C84" s="20"/>
      <c r="D84" s="18"/>
      <c r="E84" s="18"/>
      <c r="F84" s="18"/>
      <c r="G84" s="18"/>
    </row>
    <row r="85" spans="1:7" ht="15.75">
      <c r="A85" s="18"/>
      <c r="B85" s="18"/>
      <c r="C85" s="20"/>
      <c r="D85" s="18"/>
      <c r="E85" s="18"/>
      <c r="F85" s="18"/>
      <c r="G85" s="18"/>
    </row>
    <row r="86" spans="1:7" ht="15.75">
      <c r="A86" s="18"/>
      <c r="B86" s="18"/>
      <c r="C86" s="20"/>
      <c r="D86" s="18"/>
      <c r="E86" s="18"/>
      <c r="F86" s="18"/>
      <c r="G86" s="18"/>
    </row>
    <row r="87" spans="1:7" ht="15.75">
      <c r="A87" s="18"/>
      <c r="B87" s="18"/>
      <c r="C87" s="20"/>
      <c r="D87" s="18"/>
      <c r="E87" s="18"/>
      <c r="F87" s="18"/>
      <c r="G87" s="18"/>
    </row>
    <row r="88" spans="1:7" ht="15.75">
      <c r="A88" s="18"/>
      <c r="B88" s="18"/>
      <c r="C88" s="20"/>
      <c r="D88" s="18"/>
      <c r="E88" s="18"/>
      <c r="F88" s="18"/>
      <c r="G88" s="18"/>
    </row>
    <row r="89" spans="1:7" ht="15.75">
      <c r="A89" s="18"/>
      <c r="B89" s="18"/>
      <c r="C89" s="20"/>
      <c r="D89" s="18"/>
      <c r="E89" s="18"/>
      <c r="F89" s="18"/>
      <c r="G89" s="18"/>
    </row>
    <row r="90" spans="1:7" ht="15.75">
      <c r="A90" s="18"/>
      <c r="B90" s="18"/>
      <c r="C90" s="20"/>
      <c r="D90" s="18"/>
      <c r="E90" s="18"/>
      <c r="F90" s="18"/>
      <c r="G90" s="18"/>
    </row>
    <row r="91" spans="1:7" ht="15.75">
      <c r="A91" s="18"/>
      <c r="B91" s="18"/>
      <c r="C91" s="20"/>
      <c r="D91" s="18"/>
      <c r="E91" s="18"/>
      <c r="F91" s="18"/>
      <c r="G91" s="18"/>
    </row>
    <row r="92" spans="1:7" ht="15.75">
      <c r="A92" s="18"/>
      <c r="B92" s="18"/>
      <c r="C92" s="20"/>
      <c r="D92" s="18"/>
      <c r="E92" s="18"/>
      <c r="F92" s="18"/>
      <c r="G92" s="18"/>
    </row>
    <row r="93" spans="1:7" ht="15.75">
      <c r="A93" s="18"/>
      <c r="B93" s="18"/>
      <c r="C93" s="20"/>
      <c r="D93" s="18"/>
      <c r="E93" s="18"/>
      <c r="F93" s="18"/>
      <c r="G93" s="18"/>
    </row>
    <row r="94" spans="1:7" ht="15.75">
      <c r="A94" s="18"/>
      <c r="B94" s="18"/>
      <c r="C94" s="20"/>
      <c r="D94" s="18"/>
      <c r="E94" s="18"/>
      <c r="F94" s="18"/>
      <c r="G94" s="18"/>
    </row>
    <row r="95" spans="1:7" ht="15.75">
      <c r="A95" s="18"/>
      <c r="B95" s="18"/>
      <c r="C95" s="20"/>
      <c r="D95" s="18"/>
      <c r="E95" s="18"/>
      <c r="F95" s="18"/>
      <c r="G95" s="18"/>
    </row>
    <row r="96" spans="1:7" ht="15.75">
      <c r="A96" s="18"/>
      <c r="B96" s="18"/>
      <c r="C96" s="20"/>
      <c r="D96" s="18"/>
      <c r="E96" s="18"/>
      <c r="F96" s="18"/>
      <c r="G96" s="18"/>
    </row>
    <row r="97" spans="1:7" ht="15.75">
      <c r="A97" s="18"/>
      <c r="B97" s="18"/>
      <c r="C97" s="20"/>
      <c r="D97" s="18"/>
      <c r="E97" s="18"/>
      <c r="F97" s="18"/>
      <c r="G97" s="18"/>
    </row>
    <row r="98" spans="1:7" ht="15.75">
      <c r="A98" s="18"/>
      <c r="B98" s="18"/>
      <c r="C98" s="20"/>
      <c r="D98" s="18"/>
      <c r="E98" s="18"/>
      <c r="F98" s="18"/>
      <c r="G98" s="18"/>
    </row>
    <row r="99" spans="1:7" ht="15.75">
      <c r="A99" s="18"/>
      <c r="B99" s="18"/>
      <c r="C99" s="20"/>
      <c r="D99" s="18"/>
      <c r="E99" s="18"/>
      <c r="F99" s="18"/>
      <c r="G99" s="18"/>
    </row>
    <row r="100" spans="1:7" ht="15.75">
      <c r="A100" s="18"/>
      <c r="B100" s="18"/>
      <c r="C100" s="20"/>
      <c r="D100" s="18"/>
      <c r="E100" s="18"/>
      <c r="F100" s="18"/>
      <c r="G100" s="18"/>
    </row>
    <row r="101" spans="1:7" ht="15.75">
      <c r="A101" s="18"/>
      <c r="B101" s="18"/>
      <c r="C101" s="20"/>
      <c r="D101" s="18"/>
      <c r="E101" s="18"/>
      <c r="F101" s="18"/>
      <c r="G101" s="18"/>
    </row>
    <row r="102" spans="1:7" ht="15.75">
      <c r="A102" s="18"/>
      <c r="B102" s="18"/>
      <c r="C102" s="20"/>
      <c r="D102" s="18"/>
      <c r="E102" s="18"/>
      <c r="F102" s="18"/>
      <c r="G102" s="18"/>
    </row>
    <row r="103" spans="1:7" ht="15.75">
      <c r="A103" s="18"/>
      <c r="B103" s="18"/>
      <c r="C103" s="20"/>
      <c r="D103" s="18"/>
      <c r="E103" s="18"/>
      <c r="F103" s="18"/>
      <c r="G103" s="18"/>
    </row>
    <row r="104" spans="1:7" ht="15.75">
      <c r="A104" s="18"/>
      <c r="B104" s="18"/>
      <c r="C104" s="20"/>
      <c r="D104" s="18"/>
      <c r="E104" s="18"/>
      <c r="F104" s="18"/>
      <c r="G104" s="18"/>
    </row>
    <row r="105" spans="1:7" ht="15.75">
      <c r="A105" s="18"/>
      <c r="B105" s="18"/>
      <c r="C105" s="20"/>
      <c r="D105" s="18"/>
      <c r="E105" s="18"/>
      <c r="F105" s="18"/>
      <c r="G105" s="18"/>
    </row>
    <row r="106" spans="1:7" ht="15.75">
      <c r="A106" s="18"/>
      <c r="B106" s="18"/>
      <c r="C106" s="20"/>
      <c r="D106" s="18"/>
      <c r="E106" s="18"/>
      <c r="F106" s="18"/>
      <c r="G106" s="18"/>
    </row>
    <row r="107" spans="1:7" ht="15.75">
      <c r="A107" s="18"/>
      <c r="B107" s="18"/>
      <c r="C107" s="20"/>
      <c r="D107" s="18"/>
      <c r="E107" s="18"/>
      <c r="F107" s="18"/>
      <c r="G107" s="18"/>
    </row>
    <row r="108" spans="1:7" ht="15.75">
      <c r="A108" s="18"/>
      <c r="B108" s="18"/>
      <c r="C108" s="20"/>
      <c r="D108" s="18"/>
      <c r="E108" s="18"/>
      <c r="F108" s="18"/>
      <c r="G108" s="18"/>
    </row>
    <row r="109" spans="1:7" ht="15.75">
      <c r="A109" s="18"/>
      <c r="B109" s="18"/>
      <c r="C109" s="20"/>
      <c r="D109" s="18"/>
      <c r="E109" s="18"/>
      <c r="F109" s="18"/>
      <c r="G109" s="18"/>
    </row>
    <row r="110" spans="1:7" ht="15.75">
      <c r="A110" s="18"/>
      <c r="B110" s="18"/>
      <c r="C110" s="20"/>
      <c r="D110" s="18"/>
      <c r="E110" s="18"/>
      <c r="F110" s="18"/>
      <c r="G110" s="18"/>
    </row>
    <row r="111" spans="1:7" ht="15.75">
      <c r="A111" s="18"/>
      <c r="B111" s="18"/>
      <c r="C111" s="20"/>
      <c r="D111" s="18"/>
      <c r="E111" s="18"/>
      <c r="F111" s="18"/>
      <c r="G111" s="18"/>
    </row>
    <row r="112" spans="1:7" ht="15.75">
      <c r="A112" s="18"/>
      <c r="B112" s="18"/>
      <c r="C112" s="20"/>
      <c r="D112" s="18"/>
      <c r="E112" s="18"/>
      <c r="F112" s="18"/>
      <c r="G112" s="18"/>
    </row>
    <row r="113" spans="1:7" ht="15.75">
      <c r="A113" s="18"/>
      <c r="B113" s="18"/>
      <c r="C113" s="20"/>
      <c r="D113" s="18"/>
      <c r="E113" s="18"/>
      <c r="F113" s="18"/>
      <c r="G113" s="18"/>
    </row>
    <row r="114" spans="1:7" ht="15.75">
      <c r="A114" s="18"/>
      <c r="B114" s="18"/>
      <c r="C114" s="20"/>
      <c r="D114" s="18"/>
      <c r="E114" s="18"/>
      <c r="F114" s="18"/>
      <c r="G114" s="18"/>
    </row>
    <row r="115" spans="1:7" ht="15.75">
      <c r="A115" s="18"/>
      <c r="B115" s="18"/>
      <c r="C115" s="20"/>
      <c r="D115" s="18"/>
      <c r="E115" s="18"/>
      <c r="F115" s="18"/>
      <c r="G115" s="18"/>
    </row>
    <row r="116" spans="1:7" ht="15.75">
      <c r="A116" s="18"/>
      <c r="B116" s="18"/>
      <c r="C116" s="20"/>
      <c r="D116" s="18"/>
      <c r="E116" s="18"/>
      <c r="F116" s="18"/>
      <c r="G116" s="18"/>
    </row>
    <row r="117" spans="1:7" ht="15.75">
      <c r="A117" s="18"/>
      <c r="B117" s="18"/>
      <c r="C117" s="20"/>
      <c r="D117" s="18"/>
      <c r="E117" s="18"/>
      <c r="F117" s="18"/>
      <c r="G117" s="18"/>
    </row>
    <row r="118" spans="1:7" ht="15.75">
      <c r="A118" s="18"/>
      <c r="B118" s="18"/>
      <c r="C118" s="20"/>
      <c r="D118" s="18"/>
      <c r="E118" s="18"/>
      <c r="F118" s="18"/>
      <c r="G118" s="18"/>
    </row>
    <row r="119" spans="1:7" ht="15.75">
      <c r="A119" s="18"/>
      <c r="B119" s="18"/>
      <c r="C119" s="20"/>
      <c r="D119" s="18"/>
      <c r="E119" s="18"/>
      <c r="F119" s="18"/>
      <c r="G119" s="18"/>
    </row>
  </sheetData>
  <sheetProtection/>
  <mergeCells count="4">
    <mergeCell ref="C23:F23"/>
    <mergeCell ref="C24:F24"/>
    <mergeCell ref="C26:F26"/>
    <mergeCell ref="C53:F53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3"/>
  <headerFooter alignWithMargins="0">
    <oddHeader>&amp;R&amp;"Arial,полужирный"&amp;11 &amp;"Arial Narrow,обычный"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="70" zoomScaleNormal="75" zoomScaleSheetLayoutView="70" zoomScalePageLayoutView="0" workbookViewId="0" topLeftCell="B1">
      <selection activeCell="E23" sqref="E23"/>
    </sheetView>
  </sheetViews>
  <sheetFormatPr defaultColWidth="5.57421875" defaultRowHeight="12.75"/>
  <cols>
    <col min="1" max="1" width="5.57421875" style="58" customWidth="1"/>
    <col min="2" max="2" width="60.7109375" style="58" customWidth="1"/>
    <col min="3" max="3" width="60.7109375" style="75" customWidth="1"/>
    <col min="4" max="4" width="13.00390625" style="58" customWidth="1"/>
    <col min="5" max="7" width="18.28125" style="58" customWidth="1"/>
    <col min="8" max="11" width="8.8515625" style="55" customWidth="1"/>
    <col min="12" max="255" width="8.8515625" style="58" customWidth="1"/>
    <col min="256" max="16384" width="5.57421875" style="58" customWidth="1"/>
  </cols>
  <sheetData>
    <row r="1" spans="2:3" s="55" customFormat="1" ht="15.75">
      <c r="B1" s="44" t="s">
        <v>284</v>
      </c>
      <c r="C1" s="73"/>
    </row>
    <row r="2" spans="1:3" s="55" customFormat="1" ht="15.75" customHeight="1">
      <c r="A2" s="78" t="s">
        <v>285</v>
      </c>
      <c r="B2" s="78"/>
      <c r="C2" s="73"/>
    </row>
    <row r="3" spans="1:7" ht="15.75">
      <c r="A3" s="59"/>
      <c r="B3" s="59"/>
      <c r="C3" s="60"/>
      <c r="D3" s="59"/>
      <c r="E3" s="59"/>
      <c r="F3" s="59"/>
      <c r="G3" s="59"/>
    </row>
    <row r="4" spans="1:11" s="23" customFormat="1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H4" s="29"/>
      <c r="I4" s="29"/>
      <c r="J4" s="22"/>
      <c r="K4" s="18"/>
    </row>
    <row r="5" spans="1:10" ht="15.75" customHeight="1">
      <c r="A5" s="129">
        <v>1</v>
      </c>
      <c r="B5" s="212" t="s">
        <v>286</v>
      </c>
      <c r="C5" s="131" t="s">
        <v>287</v>
      </c>
      <c r="D5" s="132" t="s">
        <v>855</v>
      </c>
      <c r="E5" s="133">
        <v>426</v>
      </c>
      <c r="F5" s="602">
        <v>5611</v>
      </c>
      <c r="G5" s="602">
        <v>2390286</v>
      </c>
      <c r="H5" s="56"/>
      <c r="I5" s="56"/>
      <c r="J5" s="56"/>
    </row>
    <row r="6" spans="1:10" ht="15.75" customHeight="1">
      <c r="A6" s="134">
        <v>2</v>
      </c>
      <c r="B6" s="175" t="s">
        <v>288</v>
      </c>
      <c r="C6" s="139" t="s">
        <v>289</v>
      </c>
      <c r="D6" s="137" t="s">
        <v>965</v>
      </c>
      <c r="E6" s="138">
        <v>845</v>
      </c>
      <c r="F6" s="603">
        <v>10517</v>
      </c>
      <c r="G6" s="603">
        <v>8886865</v>
      </c>
      <c r="H6" s="56"/>
      <c r="I6" s="56"/>
      <c r="J6" s="56"/>
    </row>
    <row r="7" spans="1:10" ht="15.75" customHeight="1">
      <c r="A7" s="134">
        <v>3</v>
      </c>
      <c r="B7" s="175" t="s">
        <v>290</v>
      </c>
      <c r="C7" s="139" t="s">
        <v>291</v>
      </c>
      <c r="D7" s="137" t="s">
        <v>965</v>
      </c>
      <c r="E7" s="138" t="s">
        <v>378</v>
      </c>
      <c r="F7" s="603" t="s">
        <v>304</v>
      </c>
      <c r="G7" s="603" t="s">
        <v>304</v>
      </c>
      <c r="H7" s="56"/>
      <c r="I7" s="56"/>
      <c r="J7" s="56"/>
    </row>
    <row r="8" spans="1:10" ht="15.75" customHeight="1">
      <c r="A8" s="140">
        <v>4</v>
      </c>
      <c r="B8" s="175" t="s">
        <v>292</v>
      </c>
      <c r="C8" s="139" t="s">
        <v>293</v>
      </c>
      <c r="D8" s="137" t="s">
        <v>872</v>
      </c>
      <c r="E8" s="138">
        <v>6491</v>
      </c>
      <c r="F8" s="603">
        <v>2722</v>
      </c>
      <c r="G8" s="603">
        <v>17668502</v>
      </c>
      <c r="H8" s="56"/>
      <c r="I8" s="56"/>
      <c r="J8" s="56"/>
    </row>
    <row r="9" spans="1:10" ht="15.75" customHeight="1">
      <c r="A9" s="134">
        <v>5</v>
      </c>
      <c r="B9" s="175" t="s">
        <v>294</v>
      </c>
      <c r="C9" s="139" t="s">
        <v>295</v>
      </c>
      <c r="D9" s="137" t="s">
        <v>965</v>
      </c>
      <c r="E9" s="138">
        <v>339</v>
      </c>
      <c r="F9" s="603">
        <v>7928</v>
      </c>
      <c r="G9" s="603">
        <v>2687592</v>
      </c>
      <c r="H9" s="56"/>
      <c r="I9" s="56"/>
      <c r="J9" s="56"/>
    </row>
    <row r="10" spans="1:10" ht="15.75" customHeight="1">
      <c r="A10" s="140">
        <v>6</v>
      </c>
      <c r="B10" s="175" t="s">
        <v>296</v>
      </c>
      <c r="C10" s="139" t="s">
        <v>297</v>
      </c>
      <c r="D10" s="137" t="s">
        <v>965</v>
      </c>
      <c r="E10" s="138" t="s">
        <v>378</v>
      </c>
      <c r="F10" s="603" t="s">
        <v>304</v>
      </c>
      <c r="G10" s="603" t="s">
        <v>304</v>
      </c>
      <c r="H10" s="56"/>
      <c r="I10" s="56"/>
      <c r="J10" s="56"/>
    </row>
    <row r="11" spans="1:10" ht="15.75" customHeight="1">
      <c r="A11" s="140">
        <v>7</v>
      </c>
      <c r="B11" s="175" t="s">
        <v>298</v>
      </c>
      <c r="C11" s="139" t="s">
        <v>299</v>
      </c>
      <c r="D11" s="137" t="s">
        <v>855</v>
      </c>
      <c r="E11" s="138">
        <v>10</v>
      </c>
      <c r="F11" s="603">
        <v>204872</v>
      </c>
      <c r="G11" s="603">
        <v>2048720</v>
      </c>
      <c r="H11" s="56"/>
      <c r="I11" s="56"/>
      <c r="J11" s="56"/>
    </row>
    <row r="12" spans="1:10" ht="15.75" customHeight="1">
      <c r="A12" s="140">
        <v>8</v>
      </c>
      <c r="B12" s="175" t="s">
        <v>300</v>
      </c>
      <c r="C12" s="139" t="s">
        <v>301</v>
      </c>
      <c r="D12" s="137" t="s">
        <v>965</v>
      </c>
      <c r="E12" s="138" t="s">
        <v>378</v>
      </c>
      <c r="F12" s="603" t="s">
        <v>304</v>
      </c>
      <c r="G12" s="603" t="s">
        <v>304</v>
      </c>
      <c r="H12" s="56"/>
      <c r="I12" s="56"/>
      <c r="J12" s="56"/>
    </row>
    <row r="13" spans="1:10" ht="15.75" customHeight="1">
      <c r="A13" s="140">
        <v>9</v>
      </c>
      <c r="B13" s="238" t="s">
        <v>366</v>
      </c>
      <c r="C13" s="599" t="s">
        <v>340</v>
      </c>
      <c r="D13" s="137" t="s">
        <v>319</v>
      </c>
      <c r="E13" s="138">
        <v>761</v>
      </c>
      <c r="F13" s="603">
        <v>3442</v>
      </c>
      <c r="G13" s="603">
        <v>2619362</v>
      </c>
      <c r="H13" s="56"/>
      <c r="I13" s="56"/>
      <c r="J13" s="56"/>
    </row>
    <row r="14" spans="1:10" ht="15.75" customHeight="1">
      <c r="A14" s="140">
        <v>10</v>
      </c>
      <c r="B14" s="141" t="s">
        <v>367</v>
      </c>
      <c r="C14" s="599" t="s">
        <v>386</v>
      </c>
      <c r="D14" s="155" t="s">
        <v>319</v>
      </c>
      <c r="E14" s="138">
        <v>991</v>
      </c>
      <c r="F14" s="576">
        <v>4945</v>
      </c>
      <c r="G14" s="576">
        <v>4900495</v>
      </c>
      <c r="H14" s="108"/>
      <c r="I14" s="56"/>
      <c r="J14" s="56"/>
    </row>
    <row r="15" spans="1:10" ht="15.75" customHeight="1">
      <c r="A15" s="140">
        <v>11</v>
      </c>
      <c r="B15" s="141" t="s">
        <v>368</v>
      </c>
      <c r="C15" s="599" t="s">
        <v>14</v>
      </c>
      <c r="D15" s="600" t="s">
        <v>316</v>
      </c>
      <c r="E15" s="138">
        <v>596</v>
      </c>
      <c r="F15" s="603">
        <v>3115</v>
      </c>
      <c r="G15" s="603">
        <v>1856540</v>
      </c>
      <c r="H15" s="56"/>
      <c r="I15" s="56"/>
      <c r="J15" s="56"/>
    </row>
    <row r="16" spans="1:8" ht="15.75" customHeight="1" thickBot="1">
      <c r="A16" s="176"/>
      <c r="B16" s="176"/>
      <c r="C16" s="213"/>
      <c r="D16" s="177"/>
      <c r="E16" s="177"/>
      <c r="F16" s="608"/>
      <c r="G16" s="604"/>
      <c r="H16" s="56"/>
    </row>
    <row r="17" spans="1:8" ht="15.75" customHeight="1" thickBot="1">
      <c r="A17" s="25"/>
      <c r="B17" s="125" t="s">
        <v>302</v>
      </c>
      <c r="C17" s="741" t="s">
        <v>303</v>
      </c>
      <c r="D17" s="714"/>
      <c r="E17" s="714"/>
      <c r="F17" s="715"/>
      <c r="G17" s="609">
        <f>SUM(G5:G16)</f>
        <v>43058362</v>
      </c>
      <c r="H17" s="56"/>
    </row>
    <row r="18" spans="1:7" ht="15.75" customHeight="1">
      <c r="A18" s="70"/>
      <c r="B18" s="70"/>
      <c r="C18" s="50"/>
      <c r="D18" s="70"/>
      <c r="E18" s="70"/>
      <c r="F18" s="70"/>
      <c r="G18" s="70"/>
    </row>
    <row r="19" spans="1:7" ht="15.75" customHeight="1">
      <c r="A19" s="71"/>
      <c r="B19" s="71"/>
      <c r="C19" s="68"/>
      <c r="D19" s="70"/>
      <c r="E19" s="70"/>
      <c r="F19" s="70"/>
      <c r="G19" s="70"/>
    </row>
    <row r="20" spans="1:7" ht="15.75" customHeight="1">
      <c r="A20" s="71"/>
      <c r="B20" s="71"/>
      <c r="C20" s="68"/>
      <c r="D20" s="70"/>
      <c r="E20" s="70"/>
      <c r="F20" s="70"/>
      <c r="G20" s="70"/>
    </row>
    <row r="21" spans="1:7" ht="15.75" customHeight="1">
      <c r="A21" s="71"/>
      <c r="B21" s="71"/>
      <c r="C21" s="240"/>
      <c r="D21" s="240"/>
      <c r="E21" s="240"/>
      <c r="F21" s="240"/>
      <c r="G21" s="70"/>
    </row>
    <row r="22" spans="1:7" ht="15.75">
      <c r="A22" s="55"/>
      <c r="B22" s="55"/>
      <c r="C22" s="73"/>
      <c r="D22" s="55"/>
      <c r="E22" s="55"/>
      <c r="F22" s="55"/>
      <c r="G22" s="55"/>
    </row>
    <row r="23" spans="1:7" ht="15.75">
      <c r="A23" s="78"/>
      <c r="B23" s="78"/>
      <c r="C23" s="73"/>
      <c r="D23" s="55"/>
      <c r="E23" s="55"/>
      <c r="F23" s="55"/>
      <c r="G23" s="55"/>
    </row>
    <row r="24" spans="1:7" ht="15.75">
      <c r="A24" s="55"/>
      <c r="B24" s="55"/>
      <c r="C24" s="73"/>
      <c r="D24" s="55"/>
      <c r="E24" s="55"/>
      <c r="F24" s="55"/>
      <c r="G24" s="55"/>
    </row>
    <row r="25" spans="1:7" ht="15" customHeight="1">
      <c r="A25" s="70"/>
      <c r="B25" s="70"/>
      <c r="C25" s="69"/>
      <c r="D25" s="69"/>
      <c r="E25" s="69"/>
      <c r="F25" s="70"/>
      <c r="G25" s="70"/>
    </row>
    <row r="26" spans="1:7" ht="15.75" customHeight="1">
      <c r="A26" s="69"/>
      <c r="B26" s="69"/>
      <c r="C26" s="50"/>
      <c r="D26" s="70"/>
      <c r="E26" s="70"/>
      <c r="F26" s="70"/>
      <c r="G26" s="70"/>
    </row>
    <row r="27" spans="1:7" ht="15.75" customHeight="1">
      <c r="A27" s="69"/>
      <c r="B27" s="69"/>
      <c r="C27" s="50"/>
      <c r="D27" s="70"/>
      <c r="E27" s="70"/>
      <c r="F27" s="70"/>
      <c r="G27" s="70"/>
    </row>
    <row r="28" spans="1:7" ht="15.75" customHeight="1">
      <c r="A28" s="67"/>
      <c r="B28" s="67"/>
      <c r="C28" s="68"/>
      <c r="D28" s="69"/>
      <c r="E28" s="69"/>
      <c r="F28" s="69"/>
      <c r="G28" s="69"/>
    </row>
    <row r="29" spans="1:7" ht="15.75" customHeight="1">
      <c r="A29" s="67"/>
      <c r="B29" s="67"/>
      <c r="C29" s="68"/>
      <c r="D29" s="69"/>
      <c r="E29" s="69"/>
      <c r="F29" s="69"/>
      <c r="G29" s="69"/>
    </row>
    <row r="30" spans="1:7" ht="15.75" customHeight="1">
      <c r="A30" s="67"/>
      <c r="B30" s="67"/>
      <c r="C30" s="68"/>
      <c r="D30" s="69"/>
      <c r="E30" s="69"/>
      <c r="F30" s="69"/>
      <c r="G30" s="69"/>
    </row>
    <row r="31" spans="1:7" ht="15.75" customHeight="1">
      <c r="A31" s="69"/>
      <c r="B31" s="69"/>
      <c r="C31" s="50"/>
      <c r="D31" s="69"/>
      <c r="E31" s="69"/>
      <c r="F31" s="69"/>
      <c r="G31" s="69"/>
    </row>
    <row r="32" spans="1:7" ht="15.75" customHeight="1">
      <c r="A32" s="67"/>
      <c r="B32" s="67"/>
      <c r="C32" s="68"/>
      <c r="D32" s="69"/>
      <c r="E32" s="69"/>
      <c r="F32" s="69"/>
      <c r="G32" s="69"/>
    </row>
    <row r="33" spans="1:7" ht="15.75" customHeight="1">
      <c r="A33" s="67"/>
      <c r="B33" s="67"/>
      <c r="C33" s="68"/>
      <c r="D33" s="69"/>
      <c r="E33" s="69"/>
      <c r="F33" s="69"/>
      <c r="G33" s="69"/>
    </row>
    <row r="34" spans="1:7" ht="15.75" customHeight="1">
      <c r="A34" s="67"/>
      <c r="B34" s="67"/>
      <c r="C34" s="68"/>
      <c r="D34" s="69"/>
      <c r="E34" s="69"/>
      <c r="F34" s="69"/>
      <c r="G34" s="69"/>
    </row>
    <row r="35" spans="1:7" ht="15.75" customHeight="1">
      <c r="A35" s="69"/>
      <c r="B35" s="69"/>
      <c r="C35" s="50"/>
      <c r="D35" s="69"/>
      <c r="E35" s="69"/>
      <c r="F35" s="69"/>
      <c r="G35" s="69"/>
    </row>
    <row r="36" spans="1:7" ht="15.75" customHeight="1">
      <c r="A36" s="69"/>
      <c r="B36" s="69"/>
      <c r="C36" s="63"/>
      <c r="D36" s="69"/>
      <c r="E36" s="69"/>
      <c r="F36" s="69"/>
      <c r="G36" s="69"/>
    </row>
    <row r="37" spans="1:7" ht="15.75" customHeight="1">
      <c r="A37" s="69"/>
      <c r="B37" s="69"/>
      <c r="C37" s="63"/>
      <c r="D37" s="69"/>
      <c r="E37" s="69"/>
      <c r="F37" s="69"/>
      <c r="G37" s="69"/>
    </row>
    <row r="38" spans="1:7" ht="16.5" customHeight="1">
      <c r="A38" s="69"/>
      <c r="B38" s="69"/>
      <c r="C38" s="63"/>
      <c r="D38" s="69"/>
      <c r="E38" s="69"/>
      <c r="F38" s="69"/>
      <c r="G38" s="69"/>
    </row>
    <row r="39" spans="1:7" ht="15.75" customHeight="1">
      <c r="A39" s="69"/>
      <c r="B39" s="69"/>
      <c r="C39" s="63"/>
      <c r="D39" s="69"/>
      <c r="E39" s="69"/>
      <c r="F39" s="69"/>
      <c r="G39" s="69"/>
    </row>
    <row r="40" spans="1:7" ht="15.75" customHeight="1">
      <c r="A40" s="70"/>
      <c r="B40" s="70"/>
      <c r="C40" s="63"/>
      <c r="D40" s="70"/>
      <c r="E40" s="70"/>
      <c r="F40" s="71"/>
      <c r="G40" s="70"/>
    </row>
    <row r="41" spans="1:7" ht="15.75" customHeight="1">
      <c r="A41" s="71"/>
      <c r="B41" s="71"/>
      <c r="C41" s="50"/>
      <c r="D41" s="70"/>
      <c r="E41" s="70"/>
      <c r="F41" s="70"/>
      <c r="G41" s="70"/>
    </row>
    <row r="42" spans="1:7" ht="15.75" customHeight="1">
      <c r="A42" s="71"/>
      <c r="B42" s="71"/>
      <c r="C42" s="50"/>
      <c r="D42" s="70"/>
      <c r="E42" s="70"/>
      <c r="F42" s="70"/>
      <c r="G42" s="70"/>
    </row>
    <row r="43" spans="1:7" ht="15.75" customHeight="1">
      <c r="A43" s="70"/>
      <c r="B43" s="70"/>
      <c r="C43" s="50"/>
      <c r="D43" s="70"/>
      <c r="E43" s="70"/>
      <c r="F43" s="70"/>
      <c r="G43" s="70"/>
    </row>
    <row r="44" spans="1:7" ht="15.75" customHeight="1">
      <c r="A44" s="70"/>
      <c r="B44" s="70"/>
      <c r="C44" s="63"/>
      <c r="D44" s="70"/>
      <c r="E44" s="70"/>
      <c r="F44" s="70"/>
      <c r="G44" s="70"/>
    </row>
    <row r="45" spans="1:7" ht="15.75" customHeight="1">
      <c r="A45" s="70"/>
      <c r="B45" s="70"/>
      <c r="C45" s="50"/>
      <c r="D45" s="70"/>
      <c r="E45" s="70"/>
      <c r="F45" s="70"/>
      <c r="G45" s="70"/>
    </row>
    <row r="46" spans="1:7" ht="15.75" customHeight="1">
      <c r="A46" s="71"/>
      <c r="B46" s="71"/>
      <c r="C46" s="68"/>
      <c r="D46" s="70"/>
      <c r="E46" s="70"/>
      <c r="F46" s="70"/>
      <c r="G46" s="70"/>
    </row>
    <row r="47" spans="1:7" ht="15.75" customHeight="1">
      <c r="A47" s="71"/>
      <c r="B47" s="71"/>
      <c r="C47" s="68"/>
      <c r="D47" s="70"/>
      <c r="E47" s="70"/>
      <c r="F47" s="70"/>
      <c r="G47" s="70"/>
    </row>
    <row r="48" spans="1:7" ht="15.75" customHeight="1">
      <c r="A48" s="71"/>
      <c r="B48" s="71"/>
      <c r="C48" s="717"/>
      <c r="D48" s="717"/>
      <c r="E48" s="717"/>
      <c r="F48" s="717"/>
      <c r="G48" s="70"/>
    </row>
    <row r="49" spans="1:7" ht="15.75">
      <c r="A49" s="55"/>
      <c r="B49" s="55"/>
      <c r="C49" s="73"/>
      <c r="D49" s="55"/>
      <c r="E49" s="55"/>
      <c r="F49" s="55"/>
      <c r="G49" s="55"/>
    </row>
    <row r="50" spans="1:7" ht="15.75">
      <c r="A50" s="55"/>
      <c r="B50" s="55"/>
      <c r="C50" s="73"/>
      <c r="D50" s="55"/>
      <c r="E50" s="55"/>
      <c r="F50" s="55"/>
      <c r="G50" s="55"/>
    </row>
    <row r="51" spans="1:7" ht="15.75">
      <c r="A51" s="55"/>
      <c r="B51" s="55"/>
      <c r="C51" s="73"/>
      <c r="D51" s="55"/>
      <c r="E51" s="55"/>
      <c r="F51" s="55"/>
      <c r="G51" s="55"/>
    </row>
    <row r="52" spans="1:7" ht="15.75">
      <c r="A52" s="55"/>
      <c r="B52" s="55"/>
      <c r="C52" s="73"/>
      <c r="D52" s="55"/>
      <c r="E52" s="55"/>
      <c r="F52" s="55"/>
      <c r="G52" s="55"/>
    </row>
    <row r="53" spans="1:7" ht="15.75">
      <c r="A53" s="55"/>
      <c r="B53" s="55"/>
      <c r="C53" s="73"/>
      <c r="D53" s="55"/>
      <c r="E53" s="55"/>
      <c r="F53" s="55"/>
      <c r="G53" s="55"/>
    </row>
    <row r="54" spans="1:7" ht="15.75">
      <c r="A54" s="55"/>
      <c r="B54" s="55"/>
      <c r="C54" s="73"/>
      <c r="D54" s="55"/>
      <c r="E54" s="55"/>
      <c r="F54" s="55"/>
      <c r="G54" s="55"/>
    </row>
    <row r="55" spans="1:7" ht="15.75">
      <c r="A55" s="55"/>
      <c r="B55" s="55"/>
      <c r="C55" s="73"/>
      <c r="D55" s="55"/>
      <c r="E55" s="55"/>
      <c r="F55" s="55"/>
      <c r="G55" s="55"/>
    </row>
    <row r="56" spans="1:7" ht="15.75">
      <c r="A56" s="55"/>
      <c r="B56" s="55"/>
      <c r="C56" s="73"/>
      <c r="D56" s="55"/>
      <c r="E56" s="55"/>
      <c r="F56" s="55"/>
      <c r="G56" s="55"/>
    </row>
    <row r="57" spans="1:7" ht="15.75">
      <c r="A57" s="55"/>
      <c r="B57" s="55"/>
      <c r="C57" s="73"/>
      <c r="D57" s="55"/>
      <c r="E57" s="55"/>
      <c r="F57" s="55"/>
      <c r="G57" s="55"/>
    </row>
    <row r="58" spans="1:7" ht="15.75">
      <c r="A58" s="55"/>
      <c r="B58" s="55"/>
      <c r="C58" s="73"/>
      <c r="D58" s="55"/>
      <c r="E58" s="55"/>
      <c r="F58" s="55"/>
      <c r="G58" s="55"/>
    </row>
    <row r="59" spans="1:7" ht="15.75">
      <c r="A59" s="55"/>
      <c r="B59" s="55"/>
      <c r="C59" s="73"/>
      <c r="D59" s="55"/>
      <c r="E59" s="55"/>
      <c r="F59" s="55"/>
      <c r="G59" s="55"/>
    </row>
    <row r="60" spans="1:7" ht="15.75">
      <c r="A60" s="55"/>
      <c r="B60" s="55"/>
      <c r="C60" s="73"/>
      <c r="D60" s="55"/>
      <c r="E60" s="55"/>
      <c r="F60" s="55"/>
      <c r="G60" s="55"/>
    </row>
    <row r="61" spans="1:7" ht="15.75">
      <c r="A61" s="55"/>
      <c r="B61" s="55"/>
      <c r="C61" s="73"/>
      <c r="D61" s="55"/>
      <c r="E61" s="55"/>
      <c r="F61" s="55"/>
      <c r="G61" s="55"/>
    </row>
    <row r="62" spans="1:7" ht="15.75">
      <c r="A62" s="55"/>
      <c r="B62" s="55"/>
      <c r="C62" s="73"/>
      <c r="D62" s="55"/>
      <c r="E62" s="55"/>
      <c r="F62" s="55"/>
      <c r="G62" s="55"/>
    </row>
    <row r="63" spans="1:7" ht="15.75">
      <c r="A63" s="55"/>
      <c r="B63" s="55"/>
      <c r="C63" s="73"/>
      <c r="D63" s="55"/>
      <c r="E63" s="55"/>
      <c r="F63" s="55"/>
      <c r="G63" s="55"/>
    </row>
    <row r="64" spans="1:7" ht="15.75">
      <c r="A64" s="55"/>
      <c r="B64" s="55"/>
      <c r="C64" s="73"/>
      <c r="D64" s="55"/>
      <c r="E64" s="55"/>
      <c r="F64" s="55"/>
      <c r="G64" s="55"/>
    </row>
    <row r="65" spans="1:7" ht="15.75">
      <c r="A65" s="55"/>
      <c r="B65" s="55"/>
      <c r="C65" s="73"/>
      <c r="D65" s="55"/>
      <c r="E65" s="55"/>
      <c r="F65" s="55"/>
      <c r="G65" s="55"/>
    </row>
    <row r="66" spans="1:7" ht="15.75">
      <c r="A66" s="55"/>
      <c r="B66" s="55"/>
      <c r="C66" s="73"/>
      <c r="D66" s="55"/>
      <c r="E66" s="55"/>
      <c r="F66" s="55"/>
      <c r="G66" s="55"/>
    </row>
    <row r="67" spans="1:7" ht="15.75">
      <c r="A67" s="55"/>
      <c r="B67" s="55"/>
      <c r="C67" s="73"/>
      <c r="D67" s="55"/>
      <c r="E67" s="55"/>
      <c r="F67" s="55"/>
      <c r="G67" s="55"/>
    </row>
    <row r="68" spans="1:7" ht="15.75">
      <c r="A68" s="55"/>
      <c r="B68" s="55"/>
      <c r="C68" s="73"/>
      <c r="D68" s="55"/>
      <c r="E68" s="55"/>
      <c r="F68" s="55"/>
      <c r="G68" s="55"/>
    </row>
    <row r="69" spans="1:7" ht="15.75">
      <c r="A69" s="55"/>
      <c r="B69" s="55"/>
      <c r="C69" s="73"/>
      <c r="D69" s="55"/>
      <c r="E69" s="55"/>
      <c r="F69" s="55"/>
      <c r="G69" s="55"/>
    </row>
    <row r="70" spans="1:7" ht="15.75">
      <c r="A70" s="55"/>
      <c r="B70" s="55"/>
      <c r="C70" s="73"/>
      <c r="D70" s="55"/>
      <c r="E70" s="55"/>
      <c r="F70" s="55"/>
      <c r="G70" s="55"/>
    </row>
    <row r="71" spans="1:7" ht="15.75">
      <c r="A71" s="55"/>
      <c r="B71" s="55"/>
      <c r="C71" s="73"/>
      <c r="D71" s="55"/>
      <c r="E71" s="55"/>
      <c r="F71" s="55"/>
      <c r="G71" s="55"/>
    </row>
    <row r="72" spans="1:7" ht="15.75">
      <c r="A72" s="55"/>
      <c r="B72" s="55"/>
      <c r="C72" s="73"/>
      <c r="D72" s="55"/>
      <c r="E72" s="55"/>
      <c r="F72" s="55"/>
      <c r="G72" s="55"/>
    </row>
    <row r="73" spans="1:7" ht="15.75">
      <c r="A73" s="55"/>
      <c r="B73" s="55"/>
      <c r="C73" s="73"/>
      <c r="D73" s="55"/>
      <c r="E73" s="55"/>
      <c r="F73" s="55"/>
      <c r="G73" s="55"/>
    </row>
    <row r="74" spans="1:7" ht="15.75">
      <c r="A74" s="55"/>
      <c r="B74" s="55"/>
      <c r="C74" s="73"/>
      <c r="D74" s="55"/>
      <c r="E74" s="55"/>
      <c r="F74" s="55"/>
      <c r="G74" s="55"/>
    </row>
    <row r="75" spans="1:7" ht="15.75">
      <c r="A75" s="55"/>
      <c r="B75" s="55"/>
      <c r="C75" s="73"/>
      <c r="D75" s="55"/>
      <c r="E75" s="55"/>
      <c r="F75" s="55"/>
      <c r="G75" s="55"/>
    </row>
    <row r="76" spans="1:7" ht="15.75">
      <c r="A76" s="55"/>
      <c r="B76" s="55"/>
      <c r="C76" s="73"/>
      <c r="D76" s="55"/>
      <c r="E76" s="55"/>
      <c r="F76" s="55"/>
      <c r="G76" s="55"/>
    </row>
    <row r="77" spans="1:7" ht="15.75">
      <c r="A77" s="55"/>
      <c r="B77" s="55"/>
      <c r="C77" s="73"/>
      <c r="D77" s="55"/>
      <c r="E77" s="55"/>
      <c r="F77" s="55"/>
      <c r="G77" s="55"/>
    </row>
    <row r="78" spans="1:7" ht="15.75">
      <c r="A78" s="55"/>
      <c r="B78" s="55"/>
      <c r="C78" s="73"/>
      <c r="D78" s="55"/>
      <c r="E78" s="55"/>
      <c r="F78" s="55"/>
      <c r="G78" s="55"/>
    </row>
    <row r="79" spans="1:7" ht="15.75">
      <c r="A79" s="55"/>
      <c r="B79" s="55"/>
      <c r="C79" s="73"/>
      <c r="D79" s="55"/>
      <c r="E79" s="55"/>
      <c r="F79" s="55"/>
      <c r="G79" s="55"/>
    </row>
    <row r="80" spans="1:7" ht="15.75">
      <c r="A80" s="55"/>
      <c r="B80" s="55"/>
      <c r="C80" s="73"/>
      <c r="D80" s="55"/>
      <c r="E80" s="55"/>
      <c r="F80" s="55"/>
      <c r="G80" s="55"/>
    </row>
    <row r="81" spans="1:7" ht="15.75">
      <c r="A81" s="55"/>
      <c r="B81" s="55"/>
      <c r="C81" s="73"/>
      <c r="D81" s="55"/>
      <c r="E81" s="55"/>
      <c r="F81" s="55"/>
      <c r="G81" s="55"/>
    </row>
    <row r="82" spans="1:7" ht="15.75">
      <c r="A82" s="55"/>
      <c r="B82" s="55"/>
      <c r="C82" s="73"/>
      <c r="D82" s="55"/>
      <c r="E82" s="55"/>
      <c r="F82" s="55"/>
      <c r="G82" s="55"/>
    </row>
    <row r="83" spans="1:7" ht="15.75">
      <c r="A83" s="55"/>
      <c r="B83" s="55"/>
      <c r="C83" s="73"/>
      <c r="D83" s="55"/>
      <c r="E83" s="55"/>
      <c r="F83" s="55"/>
      <c r="G83" s="55"/>
    </row>
    <row r="84" spans="1:7" ht="15.75">
      <c r="A84" s="55"/>
      <c r="B84" s="55"/>
      <c r="C84" s="73"/>
      <c r="D84" s="55"/>
      <c r="E84" s="55"/>
      <c r="F84" s="55"/>
      <c r="G84" s="55"/>
    </row>
    <row r="85" spans="1:7" ht="15.75">
      <c r="A85" s="55"/>
      <c r="B85" s="55"/>
      <c r="C85" s="73"/>
      <c r="D85" s="55"/>
      <c r="E85" s="55"/>
      <c r="F85" s="55"/>
      <c r="G85" s="55"/>
    </row>
    <row r="86" spans="1:7" ht="15.75">
      <c r="A86" s="55"/>
      <c r="B86" s="55"/>
      <c r="C86" s="73"/>
      <c r="D86" s="55"/>
      <c r="E86" s="55"/>
      <c r="F86" s="55"/>
      <c r="G86" s="55"/>
    </row>
    <row r="87" spans="1:7" ht="15.75">
      <c r="A87" s="55"/>
      <c r="B87" s="55"/>
      <c r="C87" s="73"/>
      <c r="D87" s="55"/>
      <c r="E87" s="55"/>
      <c r="F87" s="55"/>
      <c r="G87" s="55"/>
    </row>
    <row r="88" spans="1:7" ht="15.75">
      <c r="A88" s="55"/>
      <c r="B88" s="55"/>
      <c r="C88" s="73"/>
      <c r="D88" s="55"/>
      <c r="E88" s="55"/>
      <c r="F88" s="55"/>
      <c r="G88" s="55"/>
    </row>
    <row r="89" spans="1:7" ht="15.75">
      <c r="A89" s="55"/>
      <c r="B89" s="55"/>
      <c r="C89" s="73"/>
      <c r="D89" s="55"/>
      <c r="E89" s="55"/>
      <c r="F89" s="55"/>
      <c r="G89" s="55"/>
    </row>
    <row r="90" spans="1:7" ht="15.75">
      <c r="A90" s="55"/>
      <c r="B90" s="55"/>
      <c r="C90" s="73"/>
      <c r="D90" s="55"/>
      <c r="E90" s="55"/>
      <c r="F90" s="55"/>
      <c r="G90" s="55"/>
    </row>
    <row r="91" spans="1:7" ht="15.75">
      <c r="A91" s="55"/>
      <c r="B91" s="55"/>
      <c r="C91" s="73"/>
      <c r="D91" s="55"/>
      <c r="E91" s="55"/>
      <c r="F91" s="55"/>
      <c r="G91" s="55"/>
    </row>
    <row r="92" spans="1:7" ht="15.75">
      <c r="A92" s="55"/>
      <c r="B92" s="55"/>
      <c r="C92" s="73"/>
      <c r="D92" s="55"/>
      <c r="E92" s="55"/>
      <c r="F92" s="55"/>
      <c r="G92" s="55"/>
    </row>
    <row r="93" spans="1:7" ht="15.75">
      <c r="A93" s="55"/>
      <c r="B93" s="55"/>
      <c r="C93" s="73"/>
      <c r="D93" s="55"/>
      <c r="E93" s="55"/>
      <c r="F93" s="55"/>
      <c r="G93" s="55"/>
    </row>
    <row r="94" spans="1:7" ht="15.75">
      <c r="A94" s="55"/>
      <c r="B94" s="55"/>
      <c r="C94" s="73"/>
      <c r="D94" s="55"/>
      <c r="E94" s="55"/>
      <c r="F94" s="55"/>
      <c r="G94" s="55"/>
    </row>
    <row r="95" spans="1:7" ht="15.75">
      <c r="A95" s="55"/>
      <c r="B95" s="55"/>
      <c r="C95" s="73"/>
      <c r="D95" s="55"/>
      <c r="E95" s="55"/>
      <c r="F95" s="55"/>
      <c r="G95" s="55"/>
    </row>
    <row r="96" spans="1:7" ht="15.75">
      <c r="A96" s="55"/>
      <c r="B96" s="55"/>
      <c r="C96" s="73"/>
      <c r="D96" s="55"/>
      <c r="E96" s="55"/>
      <c r="F96" s="55"/>
      <c r="G96" s="55"/>
    </row>
    <row r="97" spans="1:7" ht="15.75">
      <c r="A97" s="55"/>
      <c r="B97" s="55"/>
      <c r="C97" s="73"/>
      <c r="D97" s="55"/>
      <c r="E97" s="55"/>
      <c r="F97" s="55"/>
      <c r="G97" s="55"/>
    </row>
    <row r="98" spans="1:7" ht="15.75">
      <c r="A98" s="55"/>
      <c r="B98" s="55"/>
      <c r="C98" s="73"/>
      <c r="D98" s="55"/>
      <c r="E98" s="55"/>
      <c r="F98" s="55"/>
      <c r="G98" s="55"/>
    </row>
    <row r="99" spans="1:7" ht="15.75">
      <c r="A99" s="55"/>
      <c r="B99" s="55"/>
      <c r="C99" s="73"/>
      <c r="D99" s="55"/>
      <c r="E99" s="55"/>
      <c r="F99" s="55"/>
      <c r="G99" s="55"/>
    </row>
    <row r="100" spans="1:7" ht="15.75">
      <c r="A100" s="55"/>
      <c r="B100" s="55"/>
      <c r="C100" s="73"/>
      <c r="D100" s="55"/>
      <c r="E100" s="55"/>
      <c r="F100" s="55"/>
      <c r="G100" s="55"/>
    </row>
    <row r="101" spans="1:7" ht="15.75">
      <c r="A101" s="55"/>
      <c r="B101" s="55"/>
      <c r="C101" s="73"/>
      <c r="D101" s="55"/>
      <c r="E101" s="55"/>
      <c r="F101" s="55"/>
      <c r="G101" s="55"/>
    </row>
    <row r="102" spans="1:7" ht="15.75">
      <c r="A102" s="55"/>
      <c r="B102" s="55"/>
      <c r="C102" s="73"/>
      <c r="D102" s="55"/>
      <c r="E102" s="55"/>
      <c r="F102" s="55"/>
      <c r="G102" s="55"/>
    </row>
    <row r="103" spans="1:7" ht="15.75">
      <c r="A103" s="55"/>
      <c r="B103" s="55"/>
      <c r="C103" s="73"/>
      <c r="D103" s="55"/>
      <c r="E103" s="55"/>
      <c r="F103" s="55"/>
      <c r="G103" s="55"/>
    </row>
    <row r="104" spans="1:7" ht="15.75">
      <c r="A104" s="55"/>
      <c r="B104" s="55"/>
      <c r="C104" s="73"/>
      <c r="D104" s="55"/>
      <c r="E104" s="55"/>
      <c r="F104" s="55"/>
      <c r="G104" s="55"/>
    </row>
    <row r="105" spans="1:7" ht="15.75">
      <c r="A105" s="55"/>
      <c r="B105" s="55"/>
      <c r="C105" s="73"/>
      <c r="D105" s="55"/>
      <c r="E105" s="55"/>
      <c r="F105" s="55"/>
      <c r="G105" s="55"/>
    </row>
    <row r="106" spans="1:7" ht="15.75">
      <c r="A106" s="55"/>
      <c r="B106" s="55"/>
      <c r="C106" s="73"/>
      <c r="D106" s="55"/>
      <c r="E106" s="55"/>
      <c r="F106" s="55"/>
      <c r="G106" s="55"/>
    </row>
    <row r="107" spans="1:7" ht="15.75">
      <c r="A107" s="55"/>
      <c r="B107" s="55"/>
      <c r="C107" s="73"/>
      <c r="D107" s="55"/>
      <c r="E107" s="55"/>
      <c r="F107" s="55"/>
      <c r="G107" s="55"/>
    </row>
    <row r="108" spans="1:7" ht="15.75">
      <c r="A108" s="55"/>
      <c r="B108" s="55"/>
      <c r="C108" s="73"/>
      <c r="D108" s="55"/>
      <c r="E108" s="55"/>
      <c r="F108" s="55"/>
      <c r="G108" s="55"/>
    </row>
    <row r="109" spans="1:7" ht="15.75">
      <c r="A109" s="55"/>
      <c r="B109" s="55"/>
      <c r="C109" s="73"/>
      <c r="D109" s="55"/>
      <c r="E109" s="55"/>
      <c r="F109" s="55"/>
      <c r="G109" s="55"/>
    </row>
    <row r="110" spans="1:7" ht="15.75">
      <c r="A110" s="55"/>
      <c r="B110" s="55"/>
      <c r="C110" s="73"/>
      <c r="D110" s="55"/>
      <c r="E110" s="55"/>
      <c r="F110" s="55"/>
      <c r="G110" s="55"/>
    </row>
    <row r="111" spans="1:7" ht="15.75">
      <c r="A111" s="55"/>
      <c r="B111" s="55"/>
      <c r="C111" s="73"/>
      <c r="D111" s="55"/>
      <c r="E111" s="55"/>
      <c r="F111" s="55"/>
      <c r="G111" s="55"/>
    </row>
    <row r="112" spans="1:7" ht="15.75">
      <c r="A112" s="55"/>
      <c r="B112" s="55"/>
      <c r="C112" s="73"/>
      <c r="D112" s="55"/>
      <c r="E112" s="55"/>
      <c r="F112" s="55"/>
      <c r="G112" s="55"/>
    </row>
    <row r="113" spans="1:7" ht="15.75">
      <c r="A113" s="55"/>
      <c r="B113" s="55"/>
      <c r="C113" s="73"/>
      <c r="D113" s="55"/>
      <c r="E113" s="55"/>
      <c r="F113" s="55"/>
      <c r="G113" s="55"/>
    </row>
    <row r="114" spans="1:7" ht="15.75">
      <c r="A114" s="55"/>
      <c r="B114" s="55"/>
      <c r="C114" s="73"/>
      <c r="D114" s="55"/>
      <c r="E114" s="55"/>
      <c r="F114" s="55"/>
      <c r="G114" s="55"/>
    </row>
  </sheetData>
  <sheetProtection/>
  <mergeCells count="2">
    <mergeCell ref="C17:F17"/>
    <mergeCell ref="C48:F48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3"/>
  <headerFooter alignWithMargins="0">
    <oddHeader>&amp;R&amp;"Arial,полужирный"&amp;11 &amp;"Arial Narrow,обычный"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="75" zoomScaleNormal="75" zoomScaleSheetLayoutView="75" zoomScalePageLayoutView="0" workbookViewId="0" topLeftCell="C4">
      <selection activeCell="F13" sqref="F13"/>
    </sheetView>
  </sheetViews>
  <sheetFormatPr defaultColWidth="8.851562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5" width="18.28125" style="23" customWidth="1"/>
    <col min="6" max="7" width="18.28125" style="53" customWidth="1"/>
    <col min="8" max="8" width="10.8515625" style="18" bestFit="1" customWidth="1"/>
    <col min="9" max="9" width="8.8515625" style="22" customWidth="1"/>
    <col min="10" max="10" width="8.8515625" style="29" customWidth="1"/>
    <col min="11" max="12" width="8.8515625" style="18" customWidth="1"/>
    <col min="13" max="16384" width="8.8515625" style="23" customWidth="1"/>
  </cols>
  <sheetData>
    <row r="1" spans="1:7" ht="15.75">
      <c r="A1" s="18"/>
      <c r="B1" s="111" t="s">
        <v>78</v>
      </c>
      <c r="C1" s="20"/>
      <c r="D1" s="18"/>
      <c r="E1" s="18"/>
      <c r="F1" s="45"/>
      <c r="G1" s="45"/>
    </row>
    <row r="2" spans="1:7" ht="15.75" customHeight="1">
      <c r="A2" s="21" t="s">
        <v>79</v>
      </c>
      <c r="B2" s="21"/>
      <c r="C2" s="20"/>
      <c r="D2" s="18"/>
      <c r="E2" s="18"/>
      <c r="F2" s="45"/>
      <c r="G2" s="45"/>
    </row>
    <row r="3" spans="1:7" ht="15.75" customHeight="1">
      <c r="A3" s="47"/>
      <c r="B3" s="47"/>
      <c r="C3" s="46"/>
      <c r="D3" s="47"/>
      <c r="E3" s="47"/>
      <c r="F3" s="48"/>
      <c r="G3" s="48"/>
    </row>
    <row r="4" spans="1:9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I4" s="29"/>
    </row>
    <row r="5" spans="1:7" ht="15.75" customHeight="1">
      <c r="A5" s="170">
        <v>1</v>
      </c>
      <c r="B5" s="215" t="s">
        <v>81</v>
      </c>
      <c r="C5" s="152" t="s">
        <v>82</v>
      </c>
      <c r="D5" s="171" t="s">
        <v>855</v>
      </c>
      <c r="E5" s="610" t="s">
        <v>118</v>
      </c>
      <c r="F5" s="616" t="s">
        <v>304</v>
      </c>
      <c r="G5" s="576" t="s">
        <v>304</v>
      </c>
    </row>
    <row r="6" spans="1:7" ht="15.75" customHeight="1">
      <c r="A6" s="170">
        <v>2</v>
      </c>
      <c r="B6" s="215" t="s">
        <v>84</v>
      </c>
      <c r="C6" s="152" t="s">
        <v>85</v>
      </c>
      <c r="D6" s="171" t="s">
        <v>855</v>
      </c>
      <c r="E6" s="611">
        <v>2428</v>
      </c>
      <c r="F6" s="576">
        <v>2983</v>
      </c>
      <c r="G6" s="576">
        <v>7242724</v>
      </c>
    </row>
    <row r="7" spans="1:7" ht="15.75" customHeight="1">
      <c r="A7" s="172">
        <v>3</v>
      </c>
      <c r="B7" s="215" t="s">
        <v>87</v>
      </c>
      <c r="C7" s="152" t="s">
        <v>88</v>
      </c>
      <c r="D7" s="171" t="s">
        <v>855</v>
      </c>
      <c r="E7" s="592">
        <v>117</v>
      </c>
      <c r="F7" s="576">
        <v>10256</v>
      </c>
      <c r="G7" s="576">
        <v>1199952</v>
      </c>
    </row>
    <row r="8" spans="1:10" ht="15.75" customHeight="1">
      <c r="A8" s="172">
        <v>4</v>
      </c>
      <c r="B8" s="216" t="s">
        <v>89</v>
      </c>
      <c r="C8" s="167" t="s">
        <v>90</v>
      </c>
      <c r="D8" s="171"/>
      <c r="E8" s="612"/>
      <c r="F8" s="616"/>
      <c r="G8" s="576"/>
      <c r="J8" s="112"/>
    </row>
    <row r="9" spans="1:10" ht="15.75" customHeight="1">
      <c r="A9" s="172" t="s">
        <v>91</v>
      </c>
      <c r="B9" s="156" t="s">
        <v>92</v>
      </c>
      <c r="C9" s="156" t="s">
        <v>92</v>
      </c>
      <c r="D9" s="171" t="s">
        <v>855</v>
      </c>
      <c r="E9" s="610">
        <v>325</v>
      </c>
      <c r="F9" s="576">
        <v>24334</v>
      </c>
      <c r="G9" s="576">
        <v>7908550</v>
      </c>
      <c r="J9" s="112"/>
    </row>
    <row r="10" spans="1:10" ht="15.75" customHeight="1">
      <c r="A10" s="172" t="s">
        <v>93</v>
      </c>
      <c r="B10" s="156" t="s">
        <v>94</v>
      </c>
      <c r="C10" s="156" t="s">
        <v>94</v>
      </c>
      <c r="D10" s="171" t="s">
        <v>855</v>
      </c>
      <c r="E10" s="610">
        <v>101</v>
      </c>
      <c r="F10" s="616">
        <v>34058</v>
      </c>
      <c r="G10" s="576">
        <v>3439858</v>
      </c>
      <c r="J10" s="112"/>
    </row>
    <row r="11" spans="1:7" ht="15.75" customHeight="1">
      <c r="A11" s="170" t="s">
        <v>95</v>
      </c>
      <c r="B11" s="156" t="s">
        <v>96</v>
      </c>
      <c r="C11" s="156" t="s">
        <v>96</v>
      </c>
      <c r="D11" s="171" t="s">
        <v>855</v>
      </c>
      <c r="E11" s="610">
        <v>19</v>
      </c>
      <c r="F11" s="616">
        <v>96057</v>
      </c>
      <c r="G11" s="576">
        <v>1825083</v>
      </c>
    </row>
    <row r="12" spans="1:7" ht="15.75" customHeight="1">
      <c r="A12" s="170" t="s">
        <v>97</v>
      </c>
      <c r="B12" s="156" t="s">
        <v>98</v>
      </c>
      <c r="C12" s="156" t="s">
        <v>98</v>
      </c>
      <c r="D12" s="171" t="s">
        <v>855</v>
      </c>
      <c r="E12" s="610">
        <v>38</v>
      </c>
      <c r="F12" s="616">
        <v>218201</v>
      </c>
      <c r="G12" s="576">
        <v>8291638</v>
      </c>
    </row>
    <row r="13" spans="1:7" ht="15.75" customHeight="1">
      <c r="A13" s="170">
        <f>A8+1</f>
        <v>5</v>
      </c>
      <c r="B13" s="216" t="s">
        <v>99</v>
      </c>
      <c r="C13" s="167" t="s">
        <v>100</v>
      </c>
      <c r="D13" s="153"/>
      <c r="E13" s="612"/>
      <c r="F13" s="616"/>
      <c r="G13" s="576"/>
    </row>
    <row r="14" spans="1:7" ht="15.75" customHeight="1">
      <c r="A14" s="170">
        <v>5.1</v>
      </c>
      <c r="B14" s="167" t="s">
        <v>101</v>
      </c>
      <c r="C14" s="167" t="s">
        <v>102</v>
      </c>
      <c r="D14" s="153" t="s">
        <v>965</v>
      </c>
      <c r="E14" s="610">
        <v>4442</v>
      </c>
      <c r="F14" s="616">
        <v>19867</v>
      </c>
      <c r="G14" s="576">
        <v>88249214</v>
      </c>
    </row>
    <row r="15" spans="1:7" ht="15.75" customHeight="1">
      <c r="A15" s="170">
        <v>5.2</v>
      </c>
      <c r="B15" s="167" t="s">
        <v>103</v>
      </c>
      <c r="C15" s="167" t="s">
        <v>104</v>
      </c>
      <c r="D15" s="153" t="s">
        <v>965</v>
      </c>
      <c r="E15" s="610">
        <v>49177</v>
      </c>
      <c r="F15" s="616">
        <v>13273</v>
      </c>
      <c r="G15" s="576">
        <v>652726321</v>
      </c>
    </row>
    <row r="16" spans="1:7" ht="15.75" customHeight="1">
      <c r="A16" s="170">
        <v>5.3</v>
      </c>
      <c r="B16" s="167" t="s">
        <v>105</v>
      </c>
      <c r="C16" s="167" t="s">
        <v>106</v>
      </c>
      <c r="D16" s="153" t="s">
        <v>965</v>
      </c>
      <c r="E16" s="610" t="s">
        <v>118</v>
      </c>
      <c r="F16" s="616" t="s">
        <v>304</v>
      </c>
      <c r="G16" s="576" t="s">
        <v>304</v>
      </c>
    </row>
    <row r="17" spans="1:8" ht="15.75" customHeight="1">
      <c r="A17" s="217">
        <v>6</v>
      </c>
      <c r="B17" s="218" t="s">
        <v>107</v>
      </c>
      <c r="C17" s="167" t="s">
        <v>193</v>
      </c>
      <c r="D17" s="171" t="s">
        <v>855</v>
      </c>
      <c r="E17" s="610">
        <v>68</v>
      </c>
      <c r="F17" s="616">
        <v>12190</v>
      </c>
      <c r="G17" s="576">
        <v>828920</v>
      </c>
      <c r="H17" s="18" t="s">
        <v>119</v>
      </c>
    </row>
    <row r="18" spans="1:7" ht="15.75" customHeight="1">
      <c r="A18" s="219">
        <v>7</v>
      </c>
      <c r="B18" s="218" t="s">
        <v>108</v>
      </c>
      <c r="C18" s="167" t="s">
        <v>109</v>
      </c>
      <c r="D18" s="171" t="s">
        <v>855</v>
      </c>
      <c r="E18" s="610">
        <v>8</v>
      </c>
      <c r="F18" s="616">
        <v>1009045</v>
      </c>
      <c r="G18" s="576">
        <v>8072360</v>
      </c>
    </row>
    <row r="19" spans="1:7" ht="15.75" customHeight="1">
      <c r="A19" s="219">
        <v>8</v>
      </c>
      <c r="B19" s="218" t="s">
        <v>110</v>
      </c>
      <c r="C19" s="167" t="s">
        <v>111</v>
      </c>
      <c r="D19" s="171" t="s">
        <v>855</v>
      </c>
      <c r="E19" s="610" t="s">
        <v>118</v>
      </c>
      <c r="F19" s="616" t="s">
        <v>304</v>
      </c>
      <c r="G19" s="576" t="s">
        <v>304</v>
      </c>
    </row>
    <row r="20" spans="1:12" s="22" customFormat="1" ht="15.75">
      <c r="A20" s="217">
        <v>9</v>
      </c>
      <c r="B20" s="218" t="s">
        <v>112</v>
      </c>
      <c r="C20" s="167" t="s">
        <v>190</v>
      </c>
      <c r="D20" s="171" t="s">
        <v>855</v>
      </c>
      <c r="E20" s="613">
        <v>9</v>
      </c>
      <c r="F20" s="616">
        <v>1186680</v>
      </c>
      <c r="G20" s="576">
        <v>10680120</v>
      </c>
      <c r="H20" s="18"/>
      <c r="J20" s="29"/>
      <c r="K20" s="18"/>
      <c r="L20" s="18"/>
    </row>
    <row r="21" spans="1:12" s="22" customFormat="1" ht="15.75" customHeight="1">
      <c r="A21" s="140">
        <v>10</v>
      </c>
      <c r="B21" s="220" t="s">
        <v>113</v>
      </c>
      <c r="C21" s="221" t="s">
        <v>114</v>
      </c>
      <c r="D21" s="171" t="s">
        <v>855</v>
      </c>
      <c r="E21" s="614">
        <v>8</v>
      </c>
      <c r="F21" s="617">
        <v>967010</v>
      </c>
      <c r="G21" s="603">
        <v>7736080</v>
      </c>
      <c r="H21" s="18"/>
      <c r="J21" s="29"/>
      <c r="K21" s="18"/>
      <c r="L21" s="18"/>
    </row>
    <row r="22" spans="1:12" s="22" customFormat="1" ht="15.75" customHeight="1">
      <c r="A22" s="140">
        <v>11</v>
      </c>
      <c r="B22" s="220" t="s">
        <v>121</v>
      </c>
      <c r="C22" s="221" t="s">
        <v>120</v>
      </c>
      <c r="D22" s="171" t="s">
        <v>855</v>
      </c>
      <c r="E22" s="614">
        <v>8</v>
      </c>
      <c r="F22" s="617">
        <v>124157</v>
      </c>
      <c r="G22" s="603">
        <v>993256</v>
      </c>
      <c r="H22" s="18"/>
      <c r="J22" s="29"/>
      <c r="K22" s="18"/>
      <c r="L22" s="18"/>
    </row>
    <row r="23" spans="1:12" s="22" customFormat="1" ht="15.75" customHeight="1">
      <c r="A23" s="140">
        <v>12</v>
      </c>
      <c r="B23" s="222" t="s">
        <v>369</v>
      </c>
      <c r="C23" s="139" t="s">
        <v>189</v>
      </c>
      <c r="D23" s="171" t="s">
        <v>855</v>
      </c>
      <c r="E23" s="614">
        <v>8</v>
      </c>
      <c r="F23" s="617">
        <v>3543744</v>
      </c>
      <c r="G23" s="603">
        <v>28349952</v>
      </c>
      <c r="H23" s="18"/>
      <c r="J23" s="29"/>
      <c r="K23" s="18"/>
      <c r="L23" s="18"/>
    </row>
    <row r="24" spans="1:12" s="22" customFormat="1" ht="15.75" customHeight="1">
      <c r="A24" s="140">
        <v>13</v>
      </c>
      <c r="B24" s="222" t="s">
        <v>370</v>
      </c>
      <c r="C24" s="139" t="s">
        <v>191</v>
      </c>
      <c r="D24" s="171" t="s">
        <v>855</v>
      </c>
      <c r="E24" s="614">
        <v>8</v>
      </c>
      <c r="F24" s="617">
        <v>15065</v>
      </c>
      <c r="G24" s="603">
        <v>120520</v>
      </c>
      <c r="H24" s="18"/>
      <c r="J24" s="29"/>
      <c r="K24" s="18"/>
      <c r="L24" s="18"/>
    </row>
    <row r="25" spans="1:12" s="22" customFormat="1" ht="15.75" customHeight="1">
      <c r="A25" s="140">
        <v>14</v>
      </c>
      <c r="B25" s="222" t="s">
        <v>371</v>
      </c>
      <c r="C25" s="139" t="s">
        <v>192</v>
      </c>
      <c r="D25" s="171" t="s">
        <v>855</v>
      </c>
      <c r="E25" s="614">
        <v>8</v>
      </c>
      <c r="F25" s="617">
        <v>269285</v>
      </c>
      <c r="G25" s="603">
        <v>2154280</v>
      </c>
      <c r="H25" s="18"/>
      <c r="J25" s="29"/>
      <c r="K25" s="18"/>
      <c r="L25" s="18"/>
    </row>
    <row r="26" spans="1:12" s="22" customFormat="1" ht="15.75" customHeight="1">
      <c r="A26" s="140">
        <v>15</v>
      </c>
      <c r="B26" s="139" t="s">
        <v>372</v>
      </c>
      <c r="C26" s="139" t="s">
        <v>318</v>
      </c>
      <c r="D26" s="171" t="s">
        <v>319</v>
      </c>
      <c r="E26" s="614">
        <v>5128</v>
      </c>
      <c r="F26" s="617">
        <v>4145</v>
      </c>
      <c r="G26" s="603">
        <v>21255560</v>
      </c>
      <c r="H26" s="18"/>
      <c r="J26" s="29"/>
      <c r="K26" s="18"/>
      <c r="L26" s="18"/>
    </row>
    <row r="27" spans="1:12" s="22" customFormat="1" ht="15.75" customHeight="1">
      <c r="A27" s="134" t="s">
        <v>348</v>
      </c>
      <c r="B27" s="139" t="s">
        <v>373</v>
      </c>
      <c r="C27" s="139" t="s">
        <v>320</v>
      </c>
      <c r="D27" s="171" t="s">
        <v>319</v>
      </c>
      <c r="E27" s="614">
        <v>734</v>
      </c>
      <c r="F27" s="617">
        <v>1825</v>
      </c>
      <c r="G27" s="603">
        <v>1339550</v>
      </c>
      <c r="H27" s="18"/>
      <c r="J27" s="29"/>
      <c r="K27" s="18"/>
      <c r="L27" s="18"/>
    </row>
    <row r="28" spans="1:12" s="22" customFormat="1" ht="15.75" customHeight="1" thickBot="1">
      <c r="A28" s="144"/>
      <c r="B28" s="223"/>
      <c r="C28" s="146"/>
      <c r="D28" s="165"/>
      <c r="E28" s="224"/>
      <c r="F28" s="618"/>
      <c r="G28" s="604"/>
      <c r="H28" s="18"/>
      <c r="J28" s="29"/>
      <c r="K28" s="18"/>
      <c r="L28" s="18"/>
    </row>
    <row r="29" spans="1:12" s="22" customFormat="1" ht="15.75" customHeight="1" thickBot="1">
      <c r="A29" s="49"/>
      <c r="B29" s="23"/>
      <c r="C29" s="113"/>
      <c r="D29" s="30"/>
      <c r="E29" s="30"/>
      <c r="F29" s="615"/>
      <c r="G29" s="635">
        <f>SUM(G6:G28)</f>
        <v>852413938</v>
      </c>
      <c r="H29" s="18"/>
      <c r="J29" s="29"/>
      <c r="K29" s="18"/>
      <c r="L29" s="18"/>
    </row>
    <row r="30" spans="1:12" s="22" customFormat="1" ht="15.75" customHeight="1">
      <c r="A30" s="24"/>
      <c r="B30" s="34" t="s">
        <v>115</v>
      </c>
      <c r="C30" s="742" t="s">
        <v>116</v>
      </c>
      <c r="D30" s="743"/>
      <c r="E30" s="743"/>
      <c r="F30" s="744"/>
      <c r="G30" s="619"/>
      <c r="H30" s="18"/>
      <c r="J30" s="29"/>
      <c r="K30" s="18"/>
      <c r="L30" s="18"/>
    </row>
    <row r="31" spans="1:12" s="22" customFormat="1" ht="15.75" customHeight="1">
      <c r="A31" s="37"/>
      <c r="B31" s="37"/>
      <c r="C31" s="38"/>
      <c r="D31" s="37"/>
      <c r="E31" s="37"/>
      <c r="F31" s="51"/>
      <c r="G31" s="51"/>
      <c r="H31" s="18"/>
      <c r="J31" s="29"/>
      <c r="K31" s="18"/>
      <c r="L31" s="18"/>
    </row>
    <row r="32" spans="1:12" s="22" customFormat="1" ht="15.75" customHeight="1">
      <c r="A32" s="37"/>
      <c r="B32" s="37"/>
      <c r="C32" s="38"/>
      <c r="D32" s="37"/>
      <c r="E32" s="37"/>
      <c r="F32" s="51"/>
      <c r="G32" s="51"/>
      <c r="H32" s="18"/>
      <c r="J32" s="29"/>
      <c r="K32" s="18"/>
      <c r="L32" s="18"/>
    </row>
    <row r="33" spans="1:12" s="22" customFormat="1" ht="15.75" customHeight="1">
      <c r="A33" s="42"/>
      <c r="B33" s="42"/>
      <c r="C33" s="40"/>
      <c r="D33" s="37"/>
      <c r="E33" s="37"/>
      <c r="F33" s="51"/>
      <c r="G33" s="51"/>
      <c r="H33" s="18"/>
      <c r="J33" s="29"/>
      <c r="K33" s="18"/>
      <c r="L33" s="18"/>
    </row>
    <row r="34" spans="1:12" s="22" customFormat="1" ht="15.75" customHeight="1">
      <c r="A34" s="35"/>
      <c r="B34" s="35"/>
      <c r="C34" s="38"/>
      <c r="D34" s="37"/>
      <c r="E34" s="37"/>
      <c r="F34" s="51"/>
      <c r="G34" s="51"/>
      <c r="H34" s="18"/>
      <c r="J34" s="29"/>
      <c r="K34" s="18"/>
      <c r="L34" s="18"/>
    </row>
    <row r="35" spans="1:12" s="22" customFormat="1" ht="15.75" customHeight="1">
      <c r="A35" s="35"/>
      <c r="B35" s="35"/>
      <c r="C35" s="38"/>
      <c r="D35" s="37"/>
      <c r="E35" s="37"/>
      <c r="F35" s="51"/>
      <c r="G35" s="51"/>
      <c r="H35" s="18"/>
      <c r="J35" s="29"/>
      <c r="K35" s="18"/>
      <c r="L35" s="18"/>
    </row>
    <row r="36" spans="1:10" s="18" customFormat="1" ht="15.75" customHeight="1">
      <c r="A36" s="39"/>
      <c r="B36" s="39"/>
      <c r="C36" s="40"/>
      <c r="D36" s="35"/>
      <c r="E36" s="35"/>
      <c r="F36" s="52"/>
      <c r="G36" s="52"/>
      <c r="I36" s="22"/>
      <c r="J36" s="29"/>
    </row>
    <row r="37" spans="1:10" s="18" customFormat="1" ht="15.75" customHeight="1">
      <c r="A37" s="39"/>
      <c r="B37" s="39"/>
      <c r="C37" s="40"/>
      <c r="D37" s="35"/>
      <c r="E37" s="35"/>
      <c r="F37" s="52"/>
      <c r="G37" s="52"/>
      <c r="I37" s="22"/>
      <c r="J37" s="29"/>
    </row>
    <row r="38" spans="1:10" s="18" customFormat="1" ht="15.75" customHeight="1">
      <c r="A38" s="39"/>
      <c r="B38" s="39"/>
      <c r="C38" s="40"/>
      <c r="D38" s="35"/>
      <c r="E38" s="35"/>
      <c r="F38" s="52"/>
      <c r="G38" s="52"/>
      <c r="I38" s="22"/>
      <c r="J38" s="29"/>
    </row>
    <row r="39" spans="1:10" s="18" customFormat="1" ht="15.75" customHeight="1">
      <c r="A39" s="35"/>
      <c r="B39" s="35"/>
      <c r="C39" s="38"/>
      <c r="D39" s="35"/>
      <c r="E39" s="35"/>
      <c r="F39" s="52"/>
      <c r="G39" s="52"/>
      <c r="I39" s="22"/>
      <c r="J39" s="29"/>
    </row>
    <row r="40" spans="1:10" s="18" customFormat="1" ht="15.75" customHeight="1">
      <c r="A40" s="39"/>
      <c r="B40" s="39"/>
      <c r="C40" s="40"/>
      <c r="D40" s="35"/>
      <c r="E40" s="35"/>
      <c r="F40" s="52"/>
      <c r="G40" s="52"/>
      <c r="I40" s="22"/>
      <c r="J40" s="29"/>
    </row>
    <row r="41" spans="1:10" s="18" customFormat="1" ht="15.75" customHeight="1">
      <c r="A41" s="39"/>
      <c r="B41" s="39"/>
      <c r="C41" s="40"/>
      <c r="D41" s="35"/>
      <c r="E41" s="35"/>
      <c r="F41" s="52"/>
      <c r="G41" s="52"/>
      <c r="I41" s="22"/>
      <c r="J41" s="29"/>
    </row>
    <row r="42" spans="1:10" s="18" customFormat="1" ht="15.75" customHeight="1">
      <c r="A42" s="39"/>
      <c r="B42" s="39"/>
      <c r="C42" s="40"/>
      <c r="D42" s="35"/>
      <c r="E42" s="35"/>
      <c r="F42" s="52"/>
      <c r="G42" s="52"/>
      <c r="I42" s="22"/>
      <c r="J42" s="29"/>
    </row>
    <row r="43" spans="1:10" s="18" customFormat="1" ht="15.75" customHeight="1">
      <c r="A43" s="35"/>
      <c r="B43" s="35"/>
      <c r="C43" s="38"/>
      <c r="D43" s="35"/>
      <c r="E43" s="35"/>
      <c r="F43" s="52"/>
      <c r="G43" s="52"/>
      <c r="I43" s="22"/>
      <c r="J43" s="29"/>
    </row>
    <row r="44" spans="1:10" s="18" customFormat="1" ht="15.75" customHeight="1">
      <c r="A44" s="35"/>
      <c r="B44" s="35"/>
      <c r="C44" s="41"/>
      <c r="D44" s="35"/>
      <c r="E44" s="35"/>
      <c r="F44" s="52"/>
      <c r="G44" s="52"/>
      <c r="I44" s="22"/>
      <c r="J44" s="29"/>
    </row>
    <row r="45" spans="1:10" s="18" customFormat="1" ht="15.75" customHeight="1">
      <c r="A45" s="35"/>
      <c r="B45" s="35"/>
      <c r="C45" s="41"/>
      <c r="D45" s="35"/>
      <c r="E45" s="35"/>
      <c r="F45" s="52"/>
      <c r="G45" s="52"/>
      <c r="I45" s="22"/>
      <c r="J45" s="29"/>
    </row>
    <row r="46" spans="1:10" s="18" customFormat="1" ht="31.5" customHeight="1">
      <c r="A46" s="35"/>
      <c r="B46" s="35"/>
      <c r="C46" s="41"/>
      <c r="D46" s="35"/>
      <c r="E46" s="35"/>
      <c r="F46" s="52"/>
      <c r="G46" s="52"/>
      <c r="I46" s="22"/>
      <c r="J46" s="29"/>
    </row>
    <row r="47" spans="1:10" s="18" customFormat="1" ht="15.75" customHeight="1">
      <c r="A47" s="35"/>
      <c r="B47" s="35"/>
      <c r="C47" s="41"/>
      <c r="D47" s="35"/>
      <c r="E47" s="35"/>
      <c r="F47" s="52"/>
      <c r="G47" s="52"/>
      <c r="I47" s="22"/>
      <c r="J47" s="29"/>
    </row>
    <row r="48" spans="1:10" s="18" customFormat="1" ht="15.75" customHeight="1">
      <c r="A48" s="37"/>
      <c r="B48" s="37"/>
      <c r="C48" s="41"/>
      <c r="D48" s="37"/>
      <c r="E48" s="37"/>
      <c r="F48" s="110"/>
      <c r="G48" s="51"/>
      <c r="I48" s="22"/>
      <c r="J48" s="29"/>
    </row>
    <row r="49" spans="1:7" ht="15.75" customHeight="1">
      <c r="A49" s="42"/>
      <c r="B49" s="42"/>
      <c r="C49" s="38"/>
      <c r="D49" s="37"/>
      <c r="E49" s="37"/>
      <c r="F49" s="51"/>
      <c r="G49" s="51"/>
    </row>
    <row r="50" spans="1:7" ht="15.75" customHeight="1">
      <c r="A50" s="42"/>
      <c r="B50" s="42"/>
      <c r="C50" s="38"/>
      <c r="D50" s="37"/>
      <c r="E50" s="37"/>
      <c r="F50" s="51"/>
      <c r="G50" s="51"/>
    </row>
    <row r="51" spans="1:7" ht="15.75" customHeight="1">
      <c r="A51" s="37"/>
      <c r="B51" s="37"/>
      <c r="C51" s="38"/>
      <c r="D51" s="37"/>
      <c r="E51" s="37"/>
      <c r="F51" s="51"/>
      <c r="G51" s="51"/>
    </row>
    <row r="52" spans="1:7" ht="15.75" customHeight="1">
      <c r="A52" s="37"/>
      <c r="B52" s="37"/>
      <c r="C52" s="41"/>
      <c r="D52" s="37"/>
      <c r="E52" s="37"/>
      <c r="F52" s="51"/>
      <c r="G52" s="51"/>
    </row>
    <row r="53" spans="1:7" ht="15.75" customHeight="1">
      <c r="A53" s="37"/>
      <c r="B53" s="37"/>
      <c r="C53" s="38"/>
      <c r="D53" s="37"/>
      <c r="E53" s="37"/>
      <c r="F53" s="51"/>
      <c r="G53" s="51"/>
    </row>
    <row r="54" spans="1:7" ht="15.75" customHeight="1">
      <c r="A54" s="42"/>
      <c r="B54" s="42"/>
      <c r="C54" s="40"/>
      <c r="D54" s="37"/>
      <c r="E54" s="37"/>
      <c r="F54" s="51"/>
      <c r="G54" s="51"/>
    </row>
    <row r="55" spans="1:7" ht="15.75" customHeight="1">
      <c r="A55" s="42"/>
      <c r="B55" s="42"/>
      <c r="C55" s="40"/>
      <c r="D55" s="37"/>
      <c r="E55" s="37"/>
      <c r="F55" s="51"/>
      <c r="G55" s="51"/>
    </row>
    <row r="56" spans="1:7" ht="15.75" customHeight="1">
      <c r="A56" s="42"/>
      <c r="B56" s="42"/>
      <c r="C56" s="708"/>
      <c r="D56" s="708"/>
      <c r="E56" s="708"/>
      <c r="F56" s="708"/>
      <c r="G56" s="51"/>
    </row>
    <row r="57" spans="1:7" ht="15.75">
      <c r="A57" s="18"/>
      <c r="B57" s="18"/>
      <c r="C57" s="20"/>
      <c r="D57" s="18"/>
      <c r="E57" s="18"/>
      <c r="F57" s="45"/>
      <c r="G57" s="45"/>
    </row>
    <row r="58" spans="1:7" ht="15.75">
      <c r="A58" s="18"/>
      <c r="B58" s="18"/>
      <c r="C58" s="20"/>
      <c r="D58" s="18"/>
      <c r="E58" s="18"/>
      <c r="F58" s="45"/>
      <c r="G58" s="45"/>
    </row>
    <row r="59" spans="1:7" ht="15.75">
      <c r="A59" s="18"/>
      <c r="B59" s="18"/>
      <c r="C59" s="20"/>
      <c r="D59" s="18"/>
      <c r="E59" s="18"/>
      <c r="F59" s="45"/>
      <c r="G59" s="45"/>
    </row>
    <row r="60" spans="1:7" ht="15.75">
      <c r="A60" s="18"/>
      <c r="B60" s="18"/>
      <c r="C60" s="20"/>
      <c r="D60" s="18"/>
      <c r="E60" s="18"/>
      <c r="F60" s="45"/>
      <c r="G60" s="45"/>
    </row>
    <row r="61" spans="1:7" ht="15.75">
      <c r="A61" s="18"/>
      <c r="B61" s="18"/>
      <c r="C61" s="20"/>
      <c r="D61" s="18"/>
      <c r="E61" s="18"/>
      <c r="F61" s="45"/>
      <c r="G61" s="45"/>
    </row>
    <row r="62" spans="1:7" ht="15.75">
      <c r="A62" s="18"/>
      <c r="B62" s="18"/>
      <c r="C62" s="20"/>
      <c r="D62" s="18"/>
      <c r="E62" s="18"/>
      <c r="F62" s="45"/>
      <c r="G62" s="45"/>
    </row>
    <row r="63" spans="1:7" ht="15.75">
      <c r="A63" s="18"/>
      <c r="B63" s="18"/>
      <c r="C63" s="20"/>
      <c r="D63" s="18"/>
      <c r="E63" s="18"/>
      <c r="F63" s="45"/>
      <c r="G63" s="45"/>
    </row>
    <row r="64" spans="1:7" ht="15.75">
      <c r="A64" s="18"/>
      <c r="B64" s="18"/>
      <c r="C64" s="20"/>
      <c r="D64" s="18"/>
      <c r="E64" s="18"/>
      <c r="F64" s="45"/>
      <c r="G64" s="45"/>
    </row>
    <row r="65" spans="3:10" s="18" customFormat="1" ht="15.75">
      <c r="C65" s="20"/>
      <c r="F65" s="45"/>
      <c r="G65" s="45"/>
      <c r="I65" s="22"/>
      <c r="J65" s="29"/>
    </row>
    <row r="66" spans="3:10" s="18" customFormat="1" ht="15.75">
      <c r="C66" s="20"/>
      <c r="F66" s="45"/>
      <c r="G66" s="45"/>
      <c r="I66" s="22"/>
      <c r="J66" s="29"/>
    </row>
    <row r="67" spans="3:10" s="18" customFormat="1" ht="15.75">
      <c r="C67" s="20"/>
      <c r="F67" s="45"/>
      <c r="G67" s="45"/>
      <c r="I67" s="22"/>
      <c r="J67" s="29"/>
    </row>
    <row r="68" spans="3:10" s="18" customFormat="1" ht="15.75">
      <c r="C68" s="20"/>
      <c r="F68" s="45"/>
      <c r="G68" s="45"/>
      <c r="I68" s="22"/>
      <c r="J68" s="29"/>
    </row>
    <row r="69" spans="3:10" s="18" customFormat="1" ht="15.75">
      <c r="C69" s="20"/>
      <c r="F69" s="45"/>
      <c r="G69" s="45"/>
      <c r="I69" s="22"/>
      <c r="J69" s="29"/>
    </row>
    <row r="70" spans="3:10" s="18" customFormat="1" ht="15.75">
      <c r="C70" s="20"/>
      <c r="F70" s="45"/>
      <c r="G70" s="45"/>
      <c r="I70" s="22"/>
      <c r="J70" s="29"/>
    </row>
    <row r="71" spans="3:10" s="18" customFormat="1" ht="15.75">
      <c r="C71" s="20"/>
      <c r="F71" s="45"/>
      <c r="G71" s="45"/>
      <c r="I71" s="22"/>
      <c r="J71" s="29"/>
    </row>
    <row r="72" spans="3:10" s="18" customFormat="1" ht="15.75">
      <c r="C72" s="20"/>
      <c r="F72" s="45"/>
      <c r="G72" s="45"/>
      <c r="I72" s="22"/>
      <c r="J72" s="29"/>
    </row>
    <row r="73" spans="3:10" s="18" customFormat="1" ht="15.75">
      <c r="C73" s="20"/>
      <c r="F73" s="45"/>
      <c r="G73" s="45"/>
      <c r="I73" s="22"/>
      <c r="J73" s="29"/>
    </row>
    <row r="74" spans="3:10" s="18" customFormat="1" ht="15.75">
      <c r="C74" s="20"/>
      <c r="F74" s="45"/>
      <c r="G74" s="45"/>
      <c r="I74" s="22"/>
      <c r="J74" s="29"/>
    </row>
    <row r="75" spans="3:10" s="18" customFormat="1" ht="15.75">
      <c r="C75" s="20"/>
      <c r="F75" s="45"/>
      <c r="G75" s="45"/>
      <c r="I75" s="22"/>
      <c r="J75" s="29"/>
    </row>
    <row r="76" spans="3:10" s="18" customFormat="1" ht="15.75">
      <c r="C76" s="20"/>
      <c r="F76" s="45"/>
      <c r="G76" s="45"/>
      <c r="I76" s="22"/>
      <c r="J76" s="29"/>
    </row>
    <row r="77" spans="3:10" s="18" customFormat="1" ht="15.75">
      <c r="C77" s="20"/>
      <c r="F77" s="45"/>
      <c r="G77" s="45"/>
      <c r="I77" s="22"/>
      <c r="J77" s="29"/>
    </row>
    <row r="78" spans="3:10" s="18" customFormat="1" ht="15.75">
      <c r="C78" s="20"/>
      <c r="F78" s="45"/>
      <c r="G78" s="45"/>
      <c r="I78" s="22"/>
      <c r="J78" s="29"/>
    </row>
    <row r="79" spans="3:10" s="18" customFormat="1" ht="15.75">
      <c r="C79" s="20"/>
      <c r="F79" s="45"/>
      <c r="G79" s="45"/>
      <c r="I79" s="22"/>
      <c r="J79" s="29"/>
    </row>
    <row r="80" spans="3:10" s="18" customFormat="1" ht="15.75">
      <c r="C80" s="20"/>
      <c r="F80" s="45"/>
      <c r="G80" s="45"/>
      <c r="I80" s="22"/>
      <c r="J80" s="29"/>
    </row>
    <row r="81" spans="3:10" s="18" customFormat="1" ht="15.75">
      <c r="C81" s="20"/>
      <c r="F81" s="45"/>
      <c r="G81" s="45"/>
      <c r="I81" s="22"/>
      <c r="J81" s="29"/>
    </row>
    <row r="82" spans="3:10" s="18" customFormat="1" ht="15.75">
      <c r="C82" s="20"/>
      <c r="F82" s="45"/>
      <c r="G82" s="45"/>
      <c r="I82" s="22"/>
      <c r="J82" s="29"/>
    </row>
    <row r="83" spans="3:10" s="18" customFormat="1" ht="15.75">
      <c r="C83" s="20"/>
      <c r="F83" s="45"/>
      <c r="G83" s="45"/>
      <c r="I83" s="22"/>
      <c r="J83" s="29"/>
    </row>
    <row r="84" spans="3:10" s="18" customFormat="1" ht="15.75">
      <c r="C84" s="20"/>
      <c r="F84" s="45"/>
      <c r="G84" s="45"/>
      <c r="I84" s="22"/>
      <c r="J84" s="29"/>
    </row>
    <row r="85" spans="3:10" s="18" customFormat="1" ht="15.75">
      <c r="C85" s="20"/>
      <c r="F85" s="45"/>
      <c r="G85" s="45"/>
      <c r="I85" s="22"/>
      <c r="J85" s="29"/>
    </row>
    <row r="86" spans="3:10" s="18" customFormat="1" ht="15.75">
      <c r="C86" s="20"/>
      <c r="F86" s="45"/>
      <c r="G86" s="45"/>
      <c r="I86" s="22"/>
      <c r="J86" s="29"/>
    </row>
    <row r="87" spans="3:10" s="18" customFormat="1" ht="15.75">
      <c r="C87" s="20"/>
      <c r="F87" s="45"/>
      <c r="G87" s="45"/>
      <c r="I87" s="22"/>
      <c r="J87" s="29"/>
    </row>
    <row r="88" spans="3:10" s="18" customFormat="1" ht="15.75">
      <c r="C88" s="20"/>
      <c r="F88" s="45"/>
      <c r="G88" s="45"/>
      <c r="I88" s="22"/>
      <c r="J88" s="29"/>
    </row>
    <row r="89" spans="3:10" s="18" customFormat="1" ht="15.75">
      <c r="C89" s="20"/>
      <c r="F89" s="45"/>
      <c r="G89" s="45"/>
      <c r="I89" s="22"/>
      <c r="J89" s="29"/>
    </row>
    <row r="90" spans="3:10" s="18" customFormat="1" ht="15.75">
      <c r="C90" s="20"/>
      <c r="F90" s="45"/>
      <c r="G90" s="45"/>
      <c r="I90" s="22"/>
      <c r="J90" s="29"/>
    </row>
    <row r="91" spans="3:10" s="18" customFormat="1" ht="15.75">
      <c r="C91" s="20"/>
      <c r="F91" s="45"/>
      <c r="G91" s="45"/>
      <c r="I91" s="22"/>
      <c r="J91" s="29"/>
    </row>
    <row r="92" spans="3:10" s="18" customFormat="1" ht="15.75">
      <c r="C92" s="20"/>
      <c r="F92" s="45"/>
      <c r="G92" s="45"/>
      <c r="I92" s="22"/>
      <c r="J92" s="29"/>
    </row>
    <row r="93" spans="3:10" s="18" customFormat="1" ht="15.75">
      <c r="C93" s="20"/>
      <c r="F93" s="45"/>
      <c r="G93" s="45"/>
      <c r="I93" s="22"/>
      <c r="J93" s="29"/>
    </row>
    <row r="94" spans="3:10" s="18" customFormat="1" ht="15.75">
      <c r="C94" s="20"/>
      <c r="F94" s="45"/>
      <c r="G94" s="45"/>
      <c r="I94" s="22"/>
      <c r="J94" s="29"/>
    </row>
    <row r="95" spans="3:10" s="18" customFormat="1" ht="15.75">
      <c r="C95" s="20"/>
      <c r="F95" s="45"/>
      <c r="G95" s="45"/>
      <c r="I95" s="22"/>
      <c r="J95" s="29"/>
    </row>
    <row r="96" spans="3:10" s="18" customFormat="1" ht="15.75">
      <c r="C96" s="20"/>
      <c r="F96" s="45"/>
      <c r="G96" s="45"/>
      <c r="I96" s="22"/>
      <c r="J96" s="29"/>
    </row>
    <row r="97" spans="3:10" s="18" customFormat="1" ht="15.75">
      <c r="C97" s="20"/>
      <c r="F97" s="45"/>
      <c r="G97" s="45"/>
      <c r="I97" s="22"/>
      <c r="J97" s="29"/>
    </row>
    <row r="98" spans="3:10" s="18" customFormat="1" ht="15.75">
      <c r="C98" s="20"/>
      <c r="F98" s="45"/>
      <c r="G98" s="45"/>
      <c r="I98" s="22"/>
      <c r="J98" s="29"/>
    </row>
    <row r="99" spans="3:10" s="18" customFormat="1" ht="15.75">
      <c r="C99" s="20"/>
      <c r="F99" s="45"/>
      <c r="G99" s="45"/>
      <c r="I99" s="22"/>
      <c r="J99" s="29"/>
    </row>
    <row r="100" spans="3:10" s="18" customFormat="1" ht="15.75">
      <c r="C100" s="20"/>
      <c r="F100" s="45"/>
      <c r="G100" s="45"/>
      <c r="I100" s="22"/>
      <c r="J100" s="29"/>
    </row>
    <row r="101" spans="3:10" s="18" customFormat="1" ht="15.75">
      <c r="C101" s="20"/>
      <c r="F101" s="45"/>
      <c r="G101" s="45"/>
      <c r="I101" s="22"/>
      <c r="J101" s="29"/>
    </row>
    <row r="102" spans="3:10" s="18" customFormat="1" ht="15.75">
      <c r="C102" s="20"/>
      <c r="F102" s="45"/>
      <c r="G102" s="45"/>
      <c r="I102" s="22"/>
      <c r="J102" s="29"/>
    </row>
    <row r="103" spans="3:10" s="18" customFormat="1" ht="15.75">
      <c r="C103" s="20"/>
      <c r="F103" s="45"/>
      <c r="G103" s="45"/>
      <c r="I103" s="22"/>
      <c r="J103" s="29"/>
    </row>
    <row r="104" spans="3:10" s="18" customFormat="1" ht="15.75">
      <c r="C104" s="20"/>
      <c r="F104" s="45"/>
      <c r="G104" s="45"/>
      <c r="I104" s="22"/>
      <c r="J104" s="29"/>
    </row>
    <row r="105" spans="3:10" s="18" customFormat="1" ht="15.75">
      <c r="C105" s="20"/>
      <c r="F105" s="45"/>
      <c r="G105" s="45"/>
      <c r="I105" s="22"/>
      <c r="J105" s="29"/>
    </row>
    <row r="106" spans="3:10" s="18" customFormat="1" ht="15.75">
      <c r="C106" s="20"/>
      <c r="F106" s="45"/>
      <c r="G106" s="45"/>
      <c r="I106" s="22"/>
      <c r="J106" s="29"/>
    </row>
    <row r="107" spans="3:10" s="18" customFormat="1" ht="15.75">
      <c r="C107" s="20"/>
      <c r="F107" s="45"/>
      <c r="G107" s="45"/>
      <c r="I107" s="22"/>
      <c r="J107" s="29"/>
    </row>
    <row r="108" spans="3:10" s="18" customFormat="1" ht="15.75">
      <c r="C108" s="20"/>
      <c r="F108" s="45"/>
      <c r="G108" s="45"/>
      <c r="I108" s="22"/>
      <c r="J108" s="29"/>
    </row>
    <row r="109" spans="3:10" s="18" customFormat="1" ht="15.75">
      <c r="C109" s="20"/>
      <c r="F109" s="45"/>
      <c r="G109" s="45"/>
      <c r="I109" s="22"/>
      <c r="J109" s="29"/>
    </row>
    <row r="110" spans="3:10" s="18" customFormat="1" ht="15.75">
      <c r="C110" s="20"/>
      <c r="F110" s="45"/>
      <c r="G110" s="45"/>
      <c r="I110" s="22"/>
      <c r="J110" s="29"/>
    </row>
    <row r="111" spans="3:10" s="18" customFormat="1" ht="15.75">
      <c r="C111" s="20"/>
      <c r="F111" s="45"/>
      <c r="G111" s="45"/>
      <c r="I111" s="22"/>
      <c r="J111" s="29"/>
    </row>
    <row r="112" spans="3:10" s="18" customFormat="1" ht="15.75">
      <c r="C112" s="20"/>
      <c r="F112" s="45"/>
      <c r="G112" s="45"/>
      <c r="I112" s="22"/>
      <c r="J112" s="29"/>
    </row>
    <row r="113" spans="3:10" s="18" customFormat="1" ht="15.75">
      <c r="C113" s="20"/>
      <c r="F113" s="45"/>
      <c r="G113" s="45"/>
      <c r="I113" s="22"/>
      <c r="J113" s="29"/>
    </row>
    <row r="114" spans="3:10" s="18" customFormat="1" ht="15.75">
      <c r="C114" s="20"/>
      <c r="F114" s="45"/>
      <c r="G114" s="45"/>
      <c r="I114" s="22"/>
      <c r="J114" s="29"/>
    </row>
    <row r="115" spans="3:10" s="18" customFormat="1" ht="15.75">
      <c r="C115" s="20"/>
      <c r="F115" s="45"/>
      <c r="G115" s="45"/>
      <c r="I115" s="22"/>
      <c r="J115" s="29"/>
    </row>
    <row r="116" spans="3:10" s="18" customFormat="1" ht="15.75">
      <c r="C116" s="20"/>
      <c r="F116" s="45"/>
      <c r="G116" s="45"/>
      <c r="I116" s="22"/>
      <c r="J116" s="29"/>
    </row>
    <row r="117" spans="3:10" s="18" customFormat="1" ht="15.75">
      <c r="C117" s="20"/>
      <c r="F117" s="45"/>
      <c r="G117" s="45"/>
      <c r="I117" s="22"/>
      <c r="J117" s="29"/>
    </row>
    <row r="118" spans="3:10" s="18" customFormat="1" ht="15.75">
      <c r="C118" s="20"/>
      <c r="F118" s="45"/>
      <c r="G118" s="45"/>
      <c r="I118" s="22"/>
      <c r="J118" s="29"/>
    </row>
    <row r="119" spans="3:10" s="18" customFormat="1" ht="15.75">
      <c r="C119" s="20"/>
      <c r="F119" s="45"/>
      <c r="G119" s="45"/>
      <c r="I119" s="22"/>
      <c r="J119" s="29"/>
    </row>
    <row r="120" spans="3:10" s="18" customFormat="1" ht="15.75">
      <c r="C120" s="20"/>
      <c r="F120" s="45"/>
      <c r="G120" s="45"/>
      <c r="I120" s="22"/>
      <c r="J120" s="29"/>
    </row>
    <row r="121" spans="3:10" s="18" customFormat="1" ht="15.75">
      <c r="C121" s="20"/>
      <c r="F121" s="45"/>
      <c r="G121" s="45"/>
      <c r="I121" s="22"/>
      <c r="J121" s="29"/>
    </row>
    <row r="122" spans="3:10" s="18" customFormat="1" ht="15.75">
      <c r="C122" s="20"/>
      <c r="F122" s="45"/>
      <c r="G122" s="45"/>
      <c r="I122" s="22"/>
      <c r="J122" s="29"/>
    </row>
  </sheetData>
  <sheetProtection/>
  <mergeCells count="2">
    <mergeCell ref="C30:F30"/>
    <mergeCell ref="C56:F56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view="pageBreakPreview" zoomScale="75" zoomScaleNormal="75" zoomScaleSheetLayoutView="75" zoomScalePageLayoutView="0" workbookViewId="0" topLeftCell="C1">
      <selection activeCell="C8" sqref="C8"/>
    </sheetView>
  </sheetViews>
  <sheetFormatPr defaultColWidth="8.851562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6" width="18.28125" style="23" customWidth="1"/>
    <col min="7" max="7" width="18.28125" style="53" customWidth="1"/>
    <col min="8" max="12" width="8.8515625" style="18" customWidth="1"/>
    <col min="13" max="16384" width="8.8515625" style="23" customWidth="1"/>
  </cols>
  <sheetData>
    <row r="1" spans="1:7" ht="15.75">
      <c r="A1" s="18"/>
      <c r="B1" s="111" t="s">
        <v>122</v>
      </c>
      <c r="C1" s="20"/>
      <c r="D1" s="18"/>
      <c r="E1" s="18"/>
      <c r="F1" s="18"/>
      <c r="G1" s="45"/>
    </row>
    <row r="2" spans="1:7" ht="15.75" customHeight="1">
      <c r="A2" s="21" t="s">
        <v>123</v>
      </c>
      <c r="B2" s="21"/>
      <c r="C2" s="20"/>
      <c r="D2" s="18"/>
      <c r="E2" s="18"/>
      <c r="F2" s="18"/>
      <c r="G2" s="45"/>
    </row>
    <row r="3" spans="1:7" ht="15.75">
      <c r="A3" s="47"/>
      <c r="B3" s="47"/>
      <c r="C3" s="46"/>
      <c r="D3" s="47"/>
      <c r="E3" s="47"/>
      <c r="F3" s="47"/>
      <c r="G3" s="48"/>
    </row>
    <row r="4" spans="1:10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I4" s="29"/>
      <c r="J4" s="29"/>
    </row>
    <row r="5" spans="1:7" ht="15.75" customHeight="1">
      <c r="A5" s="168">
        <v>1</v>
      </c>
      <c r="B5" s="225" t="s">
        <v>124</v>
      </c>
      <c r="C5" s="166" t="s">
        <v>125</v>
      </c>
      <c r="D5" s="169"/>
      <c r="E5" s="214"/>
      <c r="F5" s="624"/>
      <c r="G5" s="575"/>
    </row>
    <row r="6" spans="1:7" ht="15.75" customHeight="1">
      <c r="A6" s="170" t="s">
        <v>80</v>
      </c>
      <c r="B6" s="226" t="s">
        <v>142</v>
      </c>
      <c r="C6" s="156" t="s">
        <v>141</v>
      </c>
      <c r="D6" s="171" t="s">
        <v>965</v>
      </c>
      <c r="E6" s="620">
        <f>248000+175.2+223.2+600</f>
        <v>248998.40000000002</v>
      </c>
      <c r="F6" s="616">
        <v>657</v>
      </c>
      <c r="G6" s="576">
        <v>163591949</v>
      </c>
    </row>
    <row r="7" spans="1:7" ht="15.75" customHeight="1">
      <c r="A7" s="170" t="s">
        <v>83</v>
      </c>
      <c r="B7" s="156" t="s">
        <v>144</v>
      </c>
      <c r="C7" s="156" t="s">
        <v>143</v>
      </c>
      <c r="D7" s="171" t="s">
        <v>965</v>
      </c>
      <c r="E7" s="621">
        <f>116000+87.6+111.6+600</f>
        <v>116799.20000000001</v>
      </c>
      <c r="F7" s="616">
        <v>164</v>
      </c>
      <c r="G7" s="576">
        <v>19155069</v>
      </c>
    </row>
    <row r="8" spans="1:7" ht="15.75" customHeight="1">
      <c r="A8" s="172" t="s">
        <v>86</v>
      </c>
      <c r="B8" s="156" t="s">
        <v>146</v>
      </c>
      <c r="C8" s="156" t="s">
        <v>145</v>
      </c>
      <c r="D8" s="171" t="s">
        <v>965</v>
      </c>
      <c r="E8" s="622">
        <f>760+300</f>
        <v>1060</v>
      </c>
      <c r="F8" s="576">
        <v>493</v>
      </c>
      <c r="G8" s="576">
        <v>522580</v>
      </c>
    </row>
    <row r="9" spans="1:7" ht="15.75" customHeight="1">
      <c r="A9" s="172" t="s">
        <v>126</v>
      </c>
      <c r="B9" s="156" t="s">
        <v>127</v>
      </c>
      <c r="C9" s="156" t="s">
        <v>128</v>
      </c>
      <c r="D9" s="171" t="s">
        <v>965</v>
      </c>
      <c r="E9" s="620" t="s">
        <v>118</v>
      </c>
      <c r="F9" s="616" t="s">
        <v>304</v>
      </c>
      <c r="G9" s="576" t="s">
        <v>304</v>
      </c>
    </row>
    <row r="10" spans="1:7" ht="15.75" customHeight="1">
      <c r="A10" s="172" t="s">
        <v>129</v>
      </c>
      <c r="B10" s="156" t="s">
        <v>130</v>
      </c>
      <c r="C10" s="156" t="s">
        <v>147</v>
      </c>
      <c r="D10" s="171" t="s">
        <v>965</v>
      </c>
      <c r="E10" s="620">
        <v>15300</v>
      </c>
      <c r="F10" s="616">
        <v>797</v>
      </c>
      <c r="G10" s="576">
        <v>12194100</v>
      </c>
    </row>
    <row r="11" spans="1:7" ht="15.75" customHeight="1">
      <c r="A11" s="172">
        <v>2</v>
      </c>
      <c r="B11" s="226" t="s">
        <v>131</v>
      </c>
      <c r="C11" s="167" t="s">
        <v>132</v>
      </c>
      <c r="D11" s="153" t="s">
        <v>872</v>
      </c>
      <c r="E11" s="620">
        <v>1511</v>
      </c>
      <c r="F11" s="616">
        <v>5163</v>
      </c>
      <c r="G11" s="576">
        <v>7801293</v>
      </c>
    </row>
    <row r="12" spans="1:7" ht="15.75" customHeight="1">
      <c r="A12" s="170">
        <v>3</v>
      </c>
      <c r="B12" s="226" t="s">
        <v>133</v>
      </c>
      <c r="C12" s="167" t="s">
        <v>134</v>
      </c>
      <c r="D12" s="153"/>
      <c r="E12" s="623"/>
      <c r="F12" s="616"/>
      <c r="G12" s="576"/>
    </row>
    <row r="13" spans="1:7" ht="15.75" customHeight="1">
      <c r="A13" s="170"/>
      <c r="B13" s="156" t="s">
        <v>135</v>
      </c>
      <c r="C13" s="156" t="s">
        <v>136</v>
      </c>
      <c r="D13" s="153" t="s">
        <v>872</v>
      </c>
      <c r="E13" s="620">
        <f>39.8+17.63+78</f>
        <v>135.43</v>
      </c>
      <c r="F13" s="616">
        <v>818</v>
      </c>
      <c r="G13" s="576">
        <v>110782</v>
      </c>
    </row>
    <row r="14" spans="1:7" ht="15.75" customHeight="1">
      <c r="A14" s="170"/>
      <c r="B14" s="156" t="s">
        <v>137</v>
      </c>
      <c r="C14" s="156" t="s">
        <v>138</v>
      </c>
      <c r="D14" s="153" t="s">
        <v>872</v>
      </c>
      <c r="E14" s="620">
        <f>21.3+79.6+70.53+40</f>
        <v>211.43</v>
      </c>
      <c r="F14" s="616">
        <v>576</v>
      </c>
      <c r="G14" s="576">
        <v>121784</v>
      </c>
    </row>
    <row r="15" spans="1:7" ht="15.75" customHeight="1">
      <c r="A15" s="161"/>
      <c r="B15" s="239" t="s">
        <v>374</v>
      </c>
      <c r="C15" s="156" t="s">
        <v>327</v>
      </c>
      <c r="D15" s="153" t="s">
        <v>872</v>
      </c>
      <c r="E15" s="620">
        <v>21.3</v>
      </c>
      <c r="F15" s="616">
        <v>965</v>
      </c>
      <c r="G15" s="576">
        <v>20555</v>
      </c>
    </row>
    <row r="16" spans="1:7" ht="15.75" customHeight="1">
      <c r="A16" s="172"/>
      <c r="B16" s="227"/>
      <c r="C16" s="156"/>
      <c r="D16" s="153"/>
      <c r="E16" s="153"/>
      <c r="F16" s="616"/>
      <c r="G16" s="576"/>
    </row>
    <row r="17" spans="1:7" ht="15.75" customHeight="1">
      <c r="A17" s="172"/>
      <c r="B17" s="227"/>
      <c r="C17" s="167"/>
      <c r="D17" s="153"/>
      <c r="E17" s="153"/>
      <c r="F17" s="616"/>
      <c r="G17" s="576"/>
    </row>
    <row r="18" spans="1:7" ht="15.75" customHeight="1">
      <c r="A18" s="172"/>
      <c r="B18" s="227"/>
      <c r="C18" s="167"/>
      <c r="D18" s="153"/>
      <c r="E18" s="153"/>
      <c r="F18" s="616"/>
      <c r="G18" s="576"/>
    </row>
    <row r="19" spans="1:7" ht="15.75" customHeight="1">
      <c r="A19" s="172"/>
      <c r="B19" s="227"/>
      <c r="C19" s="167"/>
      <c r="D19" s="153"/>
      <c r="E19" s="153"/>
      <c r="F19" s="616"/>
      <c r="G19" s="576"/>
    </row>
    <row r="20" spans="1:7" ht="15.75" customHeight="1">
      <c r="A20" s="172"/>
      <c r="B20" s="227"/>
      <c r="C20" s="167"/>
      <c r="D20" s="153"/>
      <c r="E20" s="153"/>
      <c r="F20" s="616"/>
      <c r="G20" s="576"/>
    </row>
    <row r="21" spans="1:7" ht="15.75" customHeight="1">
      <c r="A21" s="172"/>
      <c r="B21" s="227"/>
      <c r="C21" s="167"/>
      <c r="D21" s="153"/>
      <c r="E21" s="153"/>
      <c r="F21" s="616"/>
      <c r="G21" s="576"/>
    </row>
    <row r="22" spans="1:7" ht="15.75" customHeight="1" thickBot="1">
      <c r="A22" s="192"/>
      <c r="B22" s="228"/>
      <c r="C22" s="229"/>
      <c r="D22" s="163"/>
      <c r="E22" s="163"/>
      <c r="F22" s="625"/>
      <c r="G22" s="578"/>
    </row>
    <row r="23" spans="1:7" ht="15.75" customHeight="1" thickBot="1">
      <c r="A23" s="201"/>
      <c r="B23" s="202" t="s">
        <v>139</v>
      </c>
      <c r="C23" s="737" t="s">
        <v>140</v>
      </c>
      <c r="D23" s="738"/>
      <c r="E23" s="738"/>
      <c r="F23" s="745"/>
      <c r="G23" s="597">
        <f>SUM(G6:G22)</f>
        <v>203518112</v>
      </c>
    </row>
    <row r="24" spans="1:7" ht="15.75" customHeight="1">
      <c r="A24" s="37"/>
      <c r="B24" s="37"/>
      <c r="C24" s="38"/>
      <c r="D24" s="37"/>
      <c r="E24" s="37"/>
      <c r="F24" s="37"/>
      <c r="G24" s="51"/>
    </row>
    <row r="25" spans="1:7" ht="15.75" customHeight="1">
      <c r="A25" s="37"/>
      <c r="B25" s="37"/>
      <c r="C25" s="38"/>
      <c r="D25" s="37"/>
      <c r="E25" s="37"/>
      <c r="F25" s="37"/>
      <c r="G25" s="51"/>
    </row>
    <row r="26" spans="1:7" ht="15.75" customHeight="1">
      <c r="A26" s="42"/>
      <c r="B26" s="42"/>
      <c r="C26" s="40"/>
      <c r="D26" s="37"/>
      <c r="F26" s="37"/>
      <c r="G26" s="51"/>
    </row>
    <row r="27" spans="1:7" ht="15.75" customHeight="1">
      <c r="A27" s="42"/>
      <c r="B27" s="42"/>
      <c r="C27" s="40"/>
      <c r="D27" s="37"/>
      <c r="E27" s="37"/>
      <c r="F27" s="37"/>
      <c r="G27" s="51"/>
    </row>
    <row r="28" spans="1:7" ht="15.75" customHeight="1">
      <c r="A28" s="42"/>
      <c r="B28" s="42"/>
      <c r="C28" s="117"/>
      <c r="D28" s="117"/>
      <c r="E28" s="117"/>
      <c r="F28" s="117"/>
      <c r="G28" s="51"/>
    </row>
    <row r="29" spans="1:7" ht="15.75">
      <c r="A29" s="18"/>
      <c r="B29" s="18"/>
      <c r="C29" s="20"/>
      <c r="D29" s="18"/>
      <c r="E29" s="18"/>
      <c r="F29" s="18"/>
      <c r="G29" s="45"/>
    </row>
    <row r="30" spans="1:7" ht="15.75">
      <c r="A30" s="21"/>
      <c r="B30" s="21"/>
      <c r="C30" s="20"/>
      <c r="D30" s="18"/>
      <c r="E30" s="18"/>
      <c r="F30" s="18"/>
      <c r="G30" s="45"/>
    </row>
    <row r="31" spans="1:7" ht="15.75">
      <c r="A31" s="18"/>
      <c r="B31" s="18"/>
      <c r="C31" s="20"/>
      <c r="D31" s="18"/>
      <c r="E31" s="18"/>
      <c r="F31" s="18"/>
      <c r="G31" s="45"/>
    </row>
    <row r="32" spans="1:7" ht="15.75">
      <c r="A32" s="37"/>
      <c r="B32" s="37"/>
      <c r="C32" s="35"/>
      <c r="D32" s="35"/>
      <c r="E32" s="35"/>
      <c r="F32" s="37"/>
      <c r="G32" s="51"/>
    </row>
    <row r="33" spans="1:7" ht="15.75" customHeight="1">
      <c r="A33" s="35"/>
      <c r="B33" s="35"/>
      <c r="C33" s="38"/>
      <c r="D33" s="37"/>
      <c r="E33" s="37"/>
      <c r="F33" s="37"/>
      <c r="G33" s="51"/>
    </row>
    <row r="34" spans="1:7" ht="15.75" customHeight="1">
      <c r="A34" s="35"/>
      <c r="B34" s="35"/>
      <c r="C34" s="38"/>
      <c r="D34" s="37"/>
      <c r="E34" s="37"/>
      <c r="F34" s="37"/>
      <c r="G34" s="51"/>
    </row>
    <row r="35" spans="1:7" ht="15.75" customHeight="1">
      <c r="A35" s="39"/>
      <c r="B35" s="39"/>
      <c r="C35" s="40"/>
      <c r="D35" s="35"/>
      <c r="E35" s="35"/>
      <c r="F35" s="35"/>
      <c r="G35" s="52"/>
    </row>
    <row r="36" spans="1:7" ht="15.75" customHeight="1">
      <c r="A36" s="39"/>
      <c r="B36" s="39"/>
      <c r="C36" s="40"/>
      <c r="D36" s="35"/>
      <c r="E36" s="35"/>
      <c r="F36" s="35"/>
      <c r="G36" s="52"/>
    </row>
    <row r="37" spans="1:7" ht="15.75" customHeight="1">
      <c r="A37" s="39"/>
      <c r="B37" s="39"/>
      <c r="C37" s="40"/>
      <c r="D37" s="35"/>
      <c r="E37" s="35"/>
      <c r="F37" s="35"/>
      <c r="G37" s="52"/>
    </row>
    <row r="38" spans="1:7" ht="15.75" customHeight="1">
      <c r="A38" s="35"/>
      <c r="B38" s="35"/>
      <c r="C38" s="38"/>
      <c r="D38" s="35"/>
      <c r="E38" s="35"/>
      <c r="F38" s="35"/>
      <c r="G38" s="52"/>
    </row>
    <row r="39" spans="1:7" ht="15.75" customHeight="1">
      <c r="A39" s="39"/>
      <c r="B39" s="39"/>
      <c r="C39" s="40"/>
      <c r="D39" s="35"/>
      <c r="E39" s="35"/>
      <c r="F39" s="35"/>
      <c r="G39" s="52"/>
    </row>
    <row r="40" spans="1:7" ht="15.75" customHeight="1">
      <c r="A40" s="39"/>
      <c r="B40" s="39"/>
      <c r="C40" s="40"/>
      <c r="D40" s="35"/>
      <c r="E40" s="35"/>
      <c r="F40" s="35"/>
      <c r="G40" s="52"/>
    </row>
    <row r="41" spans="1:7" ht="15.75" customHeight="1">
      <c r="A41" s="39"/>
      <c r="B41" s="39"/>
      <c r="C41" s="40"/>
      <c r="D41" s="35"/>
      <c r="E41" s="35"/>
      <c r="F41" s="35"/>
      <c r="G41" s="52"/>
    </row>
    <row r="42" spans="1:7" ht="15.75" customHeight="1">
      <c r="A42" s="35"/>
      <c r="B42" s="35"/>
      <c r="C42" s="38"/>
      <c r="D42" s="35"/>
      <c r="E42" s="35"/>
      <c r="F42" s="35"/>
      <c r="G42" s="52"/>
    </row>
    <row r="43" spans="1:7" ht="15.75" customHeight="1">
      <c r="A43" s="35"/>
      <c r="B43" s="35"/>
      <c r="C43" s="41"/>
      <c r="D43" s="35"/>
      <c r="E43" s="35"/>
      <c r="F43" s="35"/>
      <c r="G43" s="52"/>
    </row>
    <row r="44" spans="1:7" ht="15.75" customHeight="1">
      <c r="A44" s="35"/>
      <c r="B44" s="35"/>
      <c r="C44" s="41"/>
      <c r="D44" s="35"/>
      <c r="E44" s="35"/>
      <c r="F44" s="35"/>
      <c r="G44" s="52"/>
    </row>
    <row r="45" spans="1:7" ht="31.5" customHeight="1">
      <c r="A45" s="35"/>
      <c r="B45" s="35"/>
      <c r="C45" s="41"/>
      <c r="D45" s="35"/>
      <c r="E45" s="35"/>
      <c r="F45" s="35"/>
      <c r="G45" s="52"/>
    </row>
    <row r="46" spans="1:7" ht="15.75" customHeight="1">
      <c r="A46" s="35"/>
      <c r="B46" s="35"/>
      <c r="C46" s="41"/>
      <c r="D46" s="35"/>
      <c r="E46" s="35"/>
      <c r="F46" s="35"/>
      <c r="G46" s="52"/>
    </row>
    <row r="47" spans="1:7" ht="15.75" customHeight="1">
      <c r="A47" s="37"/>
      <c r="B47" s="37"/>
      <c r="C47" s="41"/>
      <c r="D47" s="37"/>
      <c r="E47" s="37"/>
      <c r="F47" s="42"/>
      <c r="G47" s="51"/>
    </row>
    <row r="48" spans="1:7" ht="15.75" customHeight="1">
      <c r="A48" s="42"/>
      <c r="B48" s="42"/>
      <c r="C48" s="38"/>
      <c r="D48" s="37"/>
      <c r="E48" s="37"/>
      <c r="F48" s="37"/>
      <c r="G48" s="51"/>
    </row>
    <row r="49" spans="1:7" ht="15.75" customHeight="1">
      <c r="A49" s="42"/>
      <c r="B49" s="42"/>
      <c r="C49" s="38"/>
      <c r="D49" s="37"/>
      <c r="E49" s="37"/>
      <c r="F49" s="37"/>
      <c r="G49" s="51"/>
    </row>
    <row r="50" spans="1:7" ht="15.75" customHeight="1">
      <c r="A50" s="37"/>
      <c r="B50" s="37"/>
      <c r="C50" s="38"/>
      <c r="D50" s="37"/>
      <c r="E50" s="37"/>
      <c r="F50" s="37"/>
      <c r="G50" s="51"/>
    </row>
    <row r="51" spans="1:7" ht="15.75" customHeight="1">
      <c r="A51" s="37"/>
      <c r="B51" s="37"/>
      <c r="C51" s="41"/>
      <c r="D51" s="37"/>
      <c r="E51" s="37"/>
      <c r="F51" s="37"/>
      <c r="G51" s="51"/>
    </row>
    <row r="52" spans="1:7" ht="15.75" customHeight="1">
      <c r="A52" s="37"/>
      <c r="B52" s="37"/>
      <c r="C52" s="38"/>
      <c r="D52" s="37"/>
      <c r="E52" s="37"/>
      <c r="F52" s="37"/>
      <c r="G52" s="51"/>
    </row>
    <row r="53" spans="1:7" ht="15.75" customHeight="1">
      <c r="A53" s="42"/>
      <c r="B53" s="42"/>
      <c r="C53" s="40"/>
      <c r="D53" s="37"/>
      <c r="E53" s="37"/>
      <c r="F53" s="37"/>
      <c r="G53" s="51"/>
    </row>
    <row r="54" spans="1:7" ht="15.75" customHeight="1">
      <c r="A54" s="42"/>
      <c r="B54" s="42"/>
      <c r="C54" s="40"/>
      <c r="D54" s="37"/>
      <c r="E54" s="37"/>
      <c r="F54" s="37"/>
      <c r="G54" s="51"/>
    </row>
    <row r="55" spans="1:7" ht="15.75" customHeight="1">
      <c r="A55" s="42"/>
      <c r="B55" s="42"/>
      <c r="C55" s="708"/>
      <c r="D55" s="708"/>
      <c r="E55" s="708"/>
      <c r="F55" s="708"/>
      <c r="G55" s="51"/>
    </row>
    <row r="56" spans="1:7" ht="15.75">
      <c r="A56" s="18"/>
      <c r="B56" s="18"/>
      <c r="C56" s="20"/>
      <c r="D56" s="18"/>
      <c r="E56" s="18"/>
      <c r="F56" s="18"/>
      <c r="G56" s="45"/>
    </row>
    <row r="57" spans="1:7" ht="15.75">
      <c r="A57" s="18"/>
      <c r="B57" s="18"/>
      <c r="C57" s="20"/>
      <c r="D57" s="18"/>
      <c r="E57" s="18"/>
      <c r="F57" s="18"/>
      <c r="G57" s="45"/>
    </row>
    <row r="58" spans="1:7" ht="15.75">
      <c r="A58" s="18"/>
      <c r="B58" s="18"/>
      <c r="C58" s="20"/>
      <c r="D58" s="18"/>
      <c r="E58" s="18"/>
      <c r="F58" s="18"/>
      <c r="G58" s="45"/>
    </row>
    <row r="59" spans="1:7" ht="15.75">
      <c r="A59" s="18"/>
      <c r="B59" s="18"/>
      <c r="C59" s="20"/>
      <c r="D59" s="18"/>
      <c r="E59" s="18"/>
      <c r="F59" s="18"/>
      <c r="G59" s="45"/>
    </row>
    <row r="60" spans="1:7" ht="15.75">
      <c r="A60" s="18"/>
      <c r="B60" s="18"/>
      <c r="C60" s="20"/>
      <c r="D60" s="18"/>
      <c r="E60" s="18"/>
      <c r="F60" s="18"/>
      <c r="G60" s="45"/>
    </row>
    <row r="61" spans="1:7" ht="15.75">
      <c r="A61" s="18"/>
      <c r="B61" s="18"/>
      <c r="C61" s="20"/>
      <c r="D61" s="18"/>
      <c r="E61" s="18"/>
      <c r="F61" s="18"/>
      <c r="G61" s="45"/>
    </row>
    <row r="62" spans="1:7" ht="15.75">
      <c r="A62" s="18"/>
      <c r="B62" s="18"/>
      <c r="C62" s="20"/>
      <c r="D62" s="18"/>
      <c r="E62" s="18"/>
      <c r="F62" s="18"/>
      <c r="G62" s="45"/>
    </row>
    <row r="63" spans="1:7" ht="15.75">
      <c r="A63" s="18"/>
      <c r="B63" s="18"/>
      <c r="C63" s="20"/>
      <c r="D63" s="18"/>
      <c r="E63" s="18"/>
      <c r="F63" s="18"/>
      <c r="G63" s="45"/>
    </row>
    <row r="64" spans="1:7" ht="15.75">
      <c r="A64" s="18"/>
      <c r="B64" s="18"/>
      <c r="C64" s="20"/>
      <c r="D64" s="18"/>
      <c r="E64" s="18"/>
      <c r="F64" s="18"/>
      <c r="G64" s="45"/>
    </row>
    <row r="65" spans="1:7" ht="15.75">
      <c r="A65" s="18"/>
      <c r="B65" s="18"/>
      <c r="C65" s="20"/>
      <c r="D65" s="18"/>
      <c r="E65" s="18"/>
      <c r="F65" s="18"/>
      <c r="G65" s="45"/>
    </row>
    <row r="66" spans="1:7" ht="15.75">
      <c r="A66" s="18"/>
      <c r="B66" s="18"/>
      <c r="C66" s="20"/>
      <c r="D66" s="18"/>
      <c r="E66" s="18"/>
      <c r="F66" s="18"/>
      <c r="G66" s="45"/>
    </row>
    <row r="67" spans="1:7" ht="15.75">
      <c r="A67" s="18"/>
      <c r="B67" s="18"/>
      <c r="C67" s="20"/>
      <c r="D67" s="18"/>
      <c r="E67" s="18"/>
      <c r="F67" s="18"/>
      <c r="G67" s="45"/>
    </row>
    <row r="68" spans="1:7" ht="15.75">
      <c r="A68" s="18"/>
      <c r="B68" s="18"/>
      <c r="C68" s="20"/>
      <c r="D68" s="18"/>
      <c r="E68" s="18"/>
      <c r="F68" s="18"/>
      <c r="G68" s="45"/>
    </row>
    <row r="69" spans="1:7" ht="15.75">
      <c r="A69" s="18"/>
      <c r="B69" s="18"/>
      <c r="C69" s="20"/>
      <c r="D69" s="18"/>
      <c r="E69" s="18"/>
      <c r="F69" s="18"/>
      <c r="G69" s="45"/>
    </row>
    <row r="70" spans="1:7" ht="15.75">
      <c r="A70" s="18"/>
      <c r="B70" s="18"/>
      <c r="C70" s="20"/>
      <c r="D70" s="18"/>
      <c r="E70" s="18"/>
      <c r="F70" s="18"/>
      <c r="G70" s="45"/>
    </row>
    <row r="71" spans="1:7" ht="15.75">
      <c r="A71" s="18"/>
      <c r="B71" s="18"/>
      <c r="C71" s="20"/>
      <c r="D71" s="18"/>
      <c r="E71" s="18"/>
      <c r="F71" s="18"/>
      <c r="G71" s="45"/>
    </row>
    <row r="72" spans="1:7" ht="15.75">
      <c r="A72" s="18"/>
      <c r="B72" s="18"/>
      <c r="C72" s="20"/>
      <c r="D72" s="18"/>
      <c r="E72" s="18"/>
      <c r="F72" s="18"/>
      <c r="G72" s="45"/>
    </row>
    <row r="73" spans="1:7" ht="15.75">
      <c r="A73" s="18"/>
      <c r="B73" s="18"/>
      <c r="C73" s="20"/>
      <c r="D73" s="18"/>
      <c r="E73" s="18"/>
      <c r="F73" s="18"/>
      <c r="G73" s="45"/>
    </row>
    <row r="74" spans="1:7" ht="15.75">
      <c r="A74" s="18"/>
      <c r="B74" s="18"/>
      <c r="C74" s="20"/>
      <c r="D74" s="18"/>
      <c r="E74" s="18"/>
      <c r="F74" s="18"/>
      <c r="G74" s="45"/>
    </row>
    <row r="75" spans="1:7" ht="15.75">
      <c r="A75" s="18"/>
      <c r="B75" s="18"/>
      <c r="C75" s="20"/>
      <c r="D75" s="18"/>
      <c r="E75" s="18"/>
      <c r="F75" s="18"/>
      <c r="G75" s="45"/>
    </row>
    <row r="76" spans="1:7" ht="15.75">
      <c r="A76" s="18"/>
      <c r="B76" s="18"/>
      <c r="C76" s="20"/>
      <c r="D76" s="18"/>
      <c r="E76" s="18"/>
      <c r="F76" s="18"/>
      <c r="G76" s="45"/>
    </row>
    <row r="77" spans="1:7" ht="15.75">
      <c r="A77" s="18"/>
      <c r="B77" s="18"/>
      <c r="C77" s="20"/>
      <c r="D77" s="18"/>
      <c r="E77" s="18"/>
      <c r="F77" s="18"/>
      <c r="G77" s="45"/>
    </row>
    <row r="78" spans="1:7" ht="15.75">
      <c r="A78" s="18"/>
      <c r="B78" s="18"/>
      <c r="C78" s="20"/>
      <c r="D78" s="18"/>
      <c r="E78" s="18"/>
      <c r="F78" s="18"/>
      <c r="G78" s="45"/>
    </row>
    <row r="79" spans="1:7" ht="15.75">
      <c r="A79" s="18"/>
      <c r="B79" s="18"/>
      <c r="C79" s="20"/>
      <c r="D79" s="18"/>
      <c r="E79" s="18"/>
      <c r="F79" s="18"/>
      <c r="G79" s="45"/>
    </row>
    <row r="80" spans="1:7" ht="15.75">
      <c r="A80" s="18"/>
      <c r="B80" s="18"/>
      <c r="C80" s="20"/>
      <c r="D80" s="18"/>
      <c r="E80" s="18"/>
      <c r="F80" s="18"/>
      <c r="G80" s="45"/>
    </row>
    <row r="81" spans="1:7" ht="15.75">
      <c r="A81" s="18"/>
      <c r="B81" s="18"/>
      <c r="C81" s="20"/>
      <c r="D81" s="18"/>
      <c r="E81" s="18"/>
      <c r="F81" s="18"/>
      <c r="G81" s="45"/>
    </row>
    <row r="82" spans="1:7" ht="15.75">
      <c r="A82" s="18"/>
      <c r="B82" s="18"/>
      <c r="C82" s="20"/>
      <c r="D82" s="18"/>
      <c r="E82" s="18"/>
      <c r="F82" s="18"/>
      <c r="G82" s="45"/>
    </row>
    <row r="83" spans="1:7" ht="15.75">
      <c r="A83" s="18"/>
      <c r="B83" s="18"/>
      <c r="C83" s="20"/>
      <c r="D83" s="18"/>
      <c r="E83" s="18"/>
      <c r="F83" s="18"/>
      <c r="G83" s="45"/>
    </row>
    <row r="84" spans="1:7" ht="15.75">
      <c r="A84" s="18"/>
      <c r="B84" s="18"/>
      <c r="C84" s="20"/>
      <c r="D84" s="18"/>
      <c r="E84" s="18"/>
      <c r="F84" s="18"/>
      <c r="G84" s="45"/>
    </row>
    <row r="85" spans="1:7" ht="15.75">
      <c r="A85" s="18"/>
      <c r="B85" s="18"/>
      <c r="C85" s="20"/>
      <c r="D85" s="18"/>
      <c r="E85" s="18"/>
      <c r="F85" s="18"/>
      <c r="G85" s="45"/>
    </row>
    <row r="86" spans="1:7" ht="15.75">
      <c r="A86" s="18"/>
      <c r="B86" s="18"/>
      <c r="C86" s="20"/>
      <c r="D86" s="18"/>
      <c r="E86" s="18"/>
      <c r="F86" s="18"/>
      <c r="G86" s="45"/>
    </row>
    <row r="87" spans="1:7" ht="15.75">
      <c r="A87" s="18"/>
      <c r="B87" s="18"/>
      <c r="C87" s="20"/>
      <c r="D87" s="18"/>
      <c r="E87" s="18"/>
      <c r="F87" s="18"/>
      <c r="G87" s="45"/>
    </row>
    <row r="88" spans="1:7" ht="15.75">
      <c r="A88" s="18"/>
      <c r="B88" s="18"/>
      <c r="C88" s="20"/>
      <c r="D88" s="18"/>
      <c r="E88" s="18"/>
      <c r="F88" s="18"/>
      <c r="G88" s="45"/>
    </row>
    <row r="89" spans="1:7" ht="15.75">
      <c r="A89" s="18"/>
      <c r="B89" s="18"/>
      <c r="C89" s="20"/>
      <c r="D89" s="18"/>
      <c r="E89" s="18"/>
      <c r="F89" s="18"/>
      <c r="G89" s="45"/>
    </row>
    <row r="90" spans="1:7" ht="15.75">
      <c r="A90" s="18"/>
      <c r="B90" s="18"/>
      <c r="C90" s="20"/>
      <c r="D90" s="18"/>
      <c r="E90" s="18"/>
      <c r="F90" s="18"/>
      <c r="G90" s="45"/>
    </row>
    <row r="91" spans="1:7" ht="15.75">
      <c r="A91" s="18"/>
      <c r="B91" s="18"/>
      <c r="C91" s="20"/>
      <c r="D91" s="18"/>
      <c r="E91" s="18"/>
      <c r="F91" s="18"/>
      <c r="G91" s="45"/>
    </row>
    <row r="92" spans="1:7" ht="15.75">
      <c r="A92" s="18"/>
      <c r="B92" s="18"/>
      <c r="C92" s="20"/>
      <c r="D92" s="18"/>
      <c r="E92" s="18"/>
      <c r="F92" s="18"/>
      <c r="G92" s="45"/>
    </row>
    <row r="93" spans="1:7" ht="15.75">
      <c r="A93" s="18"/>
      <c r="B93" s="18"/>
      <c r="C93" s="20"/>
      <c r="D93" s="18"/>
      <c r="E93" s="18"/>
      <c r="F93" s="18"/>
      <c r="G93" s="45"/>
    </row>
    <row r="94" spans="1:7" ht="15.75">
      <c r="A94" s="18"/>
      <c r="B94" s="18"/>
      <c r="C94" s="20"/>
      <c r="D94" s="18"/>
      <c r="E94" s="18"/>
      <c r="F94" s="18"/>
      <c r="G94" s="45"/>
    </row>
    <row r="95" spans="1:7" ht="15.75">
      <c r="A95" s="18"/>
      <c r="B95" s="18"/>
      <c r="C95" s="20"/>
      <c r="D95" s="18"/>
      <c r="E95" s="18"/>
      <c r="F95" s="18"/>
      <c r="G95" s="45"/>
    </row>
    <row r="96" spans="1:7" ht="15.75">
      <c r="A96" s="18"/>
      <c r="B96" s="18"/>
      <c r="C96" s="20"/>
      <c r="D96" s="18"/>
      <c r="E96" s="18"/>
      <c r="F96" s="18"/>
      <c r="G96" s="45"/>
    </row>
    <row r="97" spans="1:7" ht="15.75">
      <c r="A97" s="18"/>
      <c r="B97" s="18"/>
      <c r="C97" s="20"/>
      <c r="D97" s="18"/>
      <c r="E97" s="18"/>
      <c r="F97" s="18"/>
      <c r="G97" s="45"/>
    </row>
    <row r="98" spans="1:7" ht="15.75">
      <c r="A98" s="18"/>
      <c r="B98" s="18"/>
      <c r="C98" s="20"/>
      <c r="D98" s="18"/>
      <c r="E98" s="18"/>
      <c r="F98" s="18"/>
      <c r="G98" s="45"/>
    </row>
    <row r="99" spans="1:7" ht="15.75">
      <c r="A99" s="18"/>
      <c r="B99" s="18"/>
      <c r="C99" s="20"/>
      <c r="D99" s="18"/>
      <c r="E99" s="18"/>
      <c r="F99" s="18"/>
      <c r="G99" s="45"/>
    </row>
    <row r="100" spans="1:7" ht="15.75">
      <c r="A100" s="18"/>
      <c r="B100" s="18"/>
      <c r="C100" s="20"/>
      <c r="D100" s="18"/>
      <c r="E100" s="18"/>
      <c r="F100" s="18"/>
      <c r="G100" s="45"/>
    </row>
    <row r="101" spans="1:7" ht="15.75">
      <c r="A101" s="18"/>
      <c r="B101" s="18"/>
      <c r="C101" s="20"/>
      <c r="D101" s="18"/>
      <c r="E101" s="18"/>
      <c r="F101" s="18"/>
      <c r="G101" s="45"/>
    </row>
    <row r="102" spans="1:7" ht="15.75">
      <c r="A102" s="18"/>
      <c r="B102" s="18"/>
      <c r="C102" s="20"/>
      <c r="D102" s="18"/>
      <c r="E102" s="18"/>
      <c r="F102" s="18"/>
      <c r="G102" s="45"/>
    </row>
    <row r="103" spans="1:7" ht="15.75">
      <c r="A103" s="18"/>
      <c r="B103" s="18"/>
      <c r="C103" s="20"/>
      <c r="D103" s="18"/>
      <c r="E103" s="18"/>
      <c r="F103" s="18"/>
      <c r="G103" s="45"/>
    </row>
    <row r="104" spans="1:7" ht="15.75">
      <c r="A104" s="18"/>
      <c r="B104" s="18"/>
      <c r="C104" s="20"/>
      <c r="D104" s="18"/>
      <c r="E104" s="18"/>
      <c r="F104" s="18"/>
      <c r="G104" s="45"/>
    </row>
    <row r="105" spans="1:7" ht="15.75">
      <c r="A105" s="18"/>
      <c r="B105" s="18"/>
      <c r="C105" s="20"/>
      <c r="D105" s="18"/>
      <c r="E105" s="18"/>
      <c r="F105" s="18"/>
      <c r="G105" s="45"/>
    </row>
    <row r="106" spans="1:7" ht="15.75">
      <c r="A106" s="18"/>
      <c r="B106" s="18"/>
      <c r="C106" s="20"/>
      <c r="D106" s="18"/>
      <c r="E106" s="18"/>
      <c r="F106" s="18"/>
      <c r="G106" s="45"/>
    </row>
    <row r="107" spans="1:7" ht="15.75">
      <c r="A107" s="18"/>
      <c r="B107" s="18"/>
      <c r="C107" s="20"/>
      <c r="D107" s="18"/>
      <c r="E107" s="18"/>
      <c r="F107" s="18"/>
      <c r="G107" s="45"/>
    </row>
    <row r="108" spans="1:7" ht="15.75">
      <c r="A108" s="18"/>
      <c r="B108" s="18"/>
      <c r="C108" s="20"/>
      <c r="D108" s="18"/>
      <c r="E108" s="18"/>
      <c r="F108" s="18"/>
      <c r="G108" s="45"/>
    </row>
    <row r="109" spans="1:7" ht="15.75">
      <c r="A109" s="18"/>
      <c r="B109" s="18"/>
      <c r="C109" s="20"/>
      <c r="D109" s="18"/>
      <c r="E109" s="18"/>
      <c r="F109" s="18"/>
      <c r="G109" s="45"/>
    </row>
    <row r="110" spans="1:7" ht="15.75">
      <c r="A110" s="18"/>
      <c r="B110" s="18"/>
      <c r="C110" s="20"/>
      <c r="D110" s="18"/>
      <c r="E110" s="18"/>
      <c r="F110" s="18"/>
      <c r="G110" s="45"/>
    </row>
    <row r="111" spans="1:7" ht="15.75">
      <c r="A111" s="18"/>
      <c r="B111" s="18"/>
      <c r="C111" s="20"/>
      <c r="D111" s="18"/>
      <c r="E111" s="18"/>
      <c r="F111" s="18"/>
      <c r="G111" s="45"/>
    </row>
    <row r="112" spans="1:7" ht="15.75">
      <c r="A112" s="18"/>
      <c r="B112" s="18"/>
      <c r="C112" s="20"/>
      <c r="D112" s="18"/>
      <c r="E112" s="18"/>
      <c r="F112" s="18"/>
      <c r="G112" s="45"/>
    </row>
    <row r="113" spans="1:7" ht="15.75">
      <c r="A113" s="18"/>
      <c r="B113" s="18"/>
      <c r="C113" s="20"/>
      <c r="D113" s="18"/>
      <c r="E113" s="18"/>
      <c r="F113" s="18"/>
      <c r="G113" s="45"/>
    </row>
    <row r="114" spans="1:7" ht="15.75">
      <c r="A114" s="18"/>
      <c r="B114" s="18"/>
      <c r="C114" s="20"/>
      <c r="D114" s="18"/>
      <c r="E114" s="18"/>
      <c r="F114" s="18"/>
      <c r="G114" s="45"/>
    </row>
    <row r="115" spans="1:7" ht="15.75">
      <c r="A115" s="18"/>
      <c r="B115" s="18"/>
      <c r="C115" s="20"/>
      <c r="D115" s="18"/>
      <c r="E115" s="18"/>
      <c r="F115" s="18"/>
      <c r="G115" s="45"/>
    </row>
    <row r="116" spans="1:7" ht="15.75">
      <c r="A116" s="18"/>
      <c r="B116" s="18"/>
      <c r="C116" s="20"/>
      <c r="D116" s="18"/>
      <c r="E116" s="18"/>
      <c r="F116" s="18"/>
      <c r="G116" s="45"/>
    </row>
    <row r="117" spans="1:7" ht="15.75">
      <c r="A117" s="18"/>
      <c r="B117" s="18"/>
      <c r="C117" s="20"/>
      <c r="D117" s="18"/>
      <c r="E117" s="18"/>
      <c r="F117" s="18"/>
      <c r="G117" s="45"/>
    </row>
    <row r="118" spans="1:7" ht="15.75">
      <c r="A118" s="18"/>
      <c r="B118" s="18"/>
      <c r="C118" s="20"/>
      <c r="D118" s="18"/>
      <c r="E118" s="18"/>
      <c r="F118" s="18"/>
      <c r="G118" s="45"/>
    </row>
    <row r="119" spans="1:7" ht="15.75">
      <c r="A119" s="18"/>
      <c r="B119" s="18"/>
      <c r="C119" s="20"/>
      <c r="D119" s="18"/>
      <c r="E119" s="18"/>
      <c r="F119" s="18"/>
      <c r="G119" s="45"/>
    </row>
    <row r="120" spans="1:7" ht="15.75">
      <c r="A120" s="18"/>
      <c r="B120" s="18"/>
      <c r="C120" s="20"/>
      <c r="D120" s="18"/>
      <c r="E120" s="18"/>
      <c r="F120" s="18"/>
      <c r="G120" s="45"/>
    </row>
    <row r="121" spans="1:7" ht="15.75">
      <c r="A121" s="18"/>
      <c r="B121" s="18"/>
      <c r="C121" s="20"/>
      <c r="D121" s="18"/>
      <c r="E121" s="18"/>
      <c r="F121" s="18"/>
      <c r="G121" s="45"/>
    </row>
  </sheetData>
  <sheetProtection/>
  <mergeCells count="2">
    <mergeCell ref="C23:F23"/>
    <mergeCell ref="C55:F55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75" zoomScaleNormal="75" zoomScaleSheetLayoutView="75" zoomScalePageLayoutView="0" workbookViewId="0" topLeftCell="C1">
      <selection activeCell="F6" sqref="F6"/>
    </sheetView>
  </sheetViews>
  <sheetFormatPr defaultColWidth="8.8515625" defaultRowHeight="12.75"/>
  <cols>
    <col min="1" max="1" width="5.57421875" style="23" customWidth="1"/>
    <col min="2" max="2" width="64.00390625" style="23" customWidth="1"/>
    <col min="3" max="3" width="60.7109375" style="43" customWidth="1"/>
    <col min="4" max="4" width="13.00390625" style="23" customWidth="1"/>
    <col min="5" max="6" width="18.28125" style="23" customWidth="1"/>
    <col min="7" max="7" width="16.140625" style="53" customWidth="1"/>
    <col min="8" max="8" width="8.8515625" style="18" customWidth="1"/>
    <col min="9" max="9" width="12.7109375" style="18" customWidth="1"/>
    <col min="10" max="12" width="8.8515625" style="18" customWidth="1"/>
    <col min="13" max="16384" width="8.8515625" style="23" customWidth="1"/>
  </cols>
  <sheetData>
    <row r="1" spans="1:12" ht="15.75">
      <c r="A1" s="18"/>
      <c r="B1" s="111" t="s">
        <v>166</v>
      </c>
      <c r="C1" s="20"/>
      <c r="D1" s="18"/>
      <c r="E1" s="18"/>
      <c r="F1" s="18"/>
      <c r="G1" s="45"/>
      <c r="K1" s="23"/>
      <c r="L1" s="23"/>
    </row>
    <row r="2" spans="1:12" ht="15.75" customHeight="1">
      <c r="A2" s="21" t="s">
        <v>165</v>
      </c>
      <c r="B2" s="21"/>
      <c r="C2" s="20"/>
      <c r="D2" s="18"/>
      <c r="E2" s="18"/>
      <c r="F2" s="18"/>
      <c r="G2" s="45"/>
      <c r="K2" s="23"/>
      <c r="L2" s="23"/>
    </row>
    <row r="3" spans="1:12" ht="15.75">
      <c r="A3" s="47"/>
      <c r="B3" s="47"/>
      <c r="C3" s="46"/>
      <c r="D3" s="47"/>
      <c r="E3" s="47"/>
      <c r="F3" s="47"/>
      <c r="G3" s="48"/>
      <c r="K3" s="23"/>
      <c r="L3" s="23"/>
    </row>
    <row r="4" spans="1:12" ht="74.25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I4" s="29"/>
      <c r="J4" s="29"/>
      <c r="K4" s="23"/>
      <c r="L4" s="23"/>
    </row>
    <row r="5" spans="1:12" ht="15.75" customHeight="1">
      <c r="A5" s="168"/>
      <c r="B5" s="168"/>
      <c r="C5" s="204"/>
      <c r="D5" s="132"/>
      <c r="E5" s="230"/>
      <c r="F5" s="575"/>
      <c r="G5" s="575"/>
      <c r="K5" s="23"/>
      <c r="L5" s="23"/>
    </row>
    <row r="6" spans="1:12" ht="15.75" customHeight="1">
      <c r="A6" s="170">
        <v>1</v>
      </c>
      <c r="B6" s="189" t="s">
        <v>164</v>
      </c>
      <c r="C6" s="159" t="s">
        <v>163</v>
      </c>
      <c r="D6" s="155" t="s">
        <v>59</v>
      </c>
      <c r="E6" s="622">
        <f>(854848+212+212+212+212)*0.13</f>
        <v>111240.48000000001</v>
      </c>
      <c r="F6" s="691">
        <v>19415.00349</v>
      </c>
      <c r="G6" s="576">
        <f>E6*F6</f>
        <v>2159734307.4292755</v>
      </c>
      <c r="I6" s="100"/>
      <c r="K6" s="23"/>
      <c r="L6" s="23"/>
    </row>
    <row r="7" spans="1:12" ht="15.75" customHeight="1">
      <c r="A7" s="170">
        <v>2</v>
      </c>
      <c r="B7" s="189" t="s">
        <v>162</v>
      </c>
      <c r="C7" s="159" t="s">
        <v>161</v>
      </c>
      <c r="D7" s="155" t="s">
        <v>59</v>
      </c>
      <c r="E7" s="622">
        <f>(854848+212+212+212+212)*0.12</f>
        <v>102683.51999999999</v>
      </c>
      <c r="F7" s="693">
        <v>19653.9961719</v>
      </c>
      <c r="G7" s="576">
        <f>E7*F7</f>
        <v>2018141508.9972167</v>
      </c>
      <c r="K7" s="23"/>
      <c r="L7" s="23"/>
    </row>
    <row r="8" spans="1:12" ht="15.75" customHeight="1">
      <c r="A8" s="170">
        <v>3</v>
      </c>
      <c r="B8" s="189" t="s">
        <v>393</v>
      </c>
      <c r="C8" s="159" t="s">
        <v>172</v>
      </c>
      <c r="D8" s="155" t="s">
        <v>59</v>
      </c>
      <c r="E8" s="622">
        <v>369</v>
      </c>
      <c r="F8" s="576">
        <v>21192</v>
      </c>
      <c r="G8" s="576">
        <v>7819848</v>
      </c>
      <c r="K8" s="23"/>
      <c r="L8" s="23"/>
    </row>
    <row r="9" spans="1:12" ht="15.75" customHeight="1">
      <c r="A9" s="172">
        <v>4</v>
      </c>
      <c r="B9" s="189" t="s">
        <v>160</v>
      </c>
      <c r="C9" s="159" t="s">
        <v>159</v>
      </c>
      <c r="D9" s="137"/>
      <c r="E9" s="627"/>
      <c r="F9" s="576"/>
      <c r="G9" s="576"/>
      <c r="I9" s="100"/>
      <c r="K9" s="23"/>
      <c r="L9" s="23"/>
    </row>
    <row r="10" spans="1:12" ht="15.75" customHeight="1">
      <c r="A10" s="172"/>
      <c r="B10" s="231" t="s">
        <v>158</v>
      </c>
      <c r="C10" s="157" t="s">
        <v>157</v>
      </c>
      <c r="D10" s="137" t="s">
        <v>152</v>
      </c>
      <c r="E10" s="622">
        <f>102719+86+86+86+86</f>
        <v>103063</v>
      </c>
      <c r="F10" s="576">
        <v>565</v>
      </c>
      <c r="G10" s="576">
        <v>58230595</v>
      </c>
      <c r="K10" s="23"/>
      <c r="L10" s="23"/>
    </row>
    <row r="11" spans="1:12" ht="15.75" customHeight="1">
      <c r="A11" s="172"/>
      <c r="B11" s="231" t="s">
        <v>156</v>
      </c>
      <c r="C11" s="157" t="s">
        <v>155</v>
      </c>
      <c r="D11" s="137" t="s">
        <v>152</v>
      </c>
      <c r="E11" s="622">
        <f>172071+48+48+48+48</f>
        <v>172263</v>
      </c>
      <c r="F11" s="576">
        <v>565</v>
      </c>
      <c r="G11" s="576">
        <v>97328595</v>
      </c>
      <c r="I11" s="100"/>
      <c r="K11" s="23"/>
      <c r="L11" s="23"/>
    </row>
    <row r="12" spans="1:12" ht="15.75" customHeight="1">
      <c r="A12" s="172"/>
      <c r="B12" s="231" t="s">
        <v>154</v>
      </c>
      <c r="C12" s="157" t="s">
        <v>153</v>
      </c>
      <c r="D12" s="137" t="s">
        <v>152</v>
      </c>
      <c r="E12" s="622" t="s">
        <v>117</v>
      </c>
      <c r="F12" s="576" t="s">
        <v>304</v>
      </c>
      <c r="G12" s="576" t="s">
        <v>304</v>
      </c>
      <c r="I12" s="100"/>
      <c r="K12" s="23"/>
      <c r="L12" s="23"/>
    </row>
    <row r="13" spans="1:12" ht="15.75" customHeight="1">
      <c r="A13" s="170">
        <v>5</v>
      </c>
      <c r="B13" s="141" t="s">
        <v>206</v>
      </c>
      <c r="C13" s="198" t="s">
        <v>167</v>
      </c>
      <c r="D13" s="155"/>
      <c r="E13" s="627"/>
      <c r="F13" s="576"/>
      <c r="G13" s="576"/>
      <c r="K13" s="23"/>
      <c r="L13" s="23"/>
    </row>
    <row r="14" spans="1:12" ht="15.75" customHeight="1">
      <c r="A14" s="170"/>
      <c r="B14" s="139" t="s">
        <v>208</v>
      </c>
      <c r="C14" s="198" t="s">
        <v>168</v>
      </c>
      <c r="D14" s="155" t="s">
        <v>150</v>
      </c>
      <c r="E14" s="622">
        <f>205+0.17+0.17+0.17+0.17</f>
        <v>205.67999999999995</v>
      </c>
      <c r="F14" s="692">
        <v>194043.864255</v>
      </c>
      <c r="G14" s="576">
        <v>39910942</v>
      </c>
      <c r="K14" s="23"/>
      <c r="L14" s="23"/>
    </row>
    <row r="15" spans="1:12" ht="15.75" customHeight="1">
      <c r="A15" s="170"/>
      <c r="B15" s="139" t="s">
        <v>207</v>
      </c>
      <c r="C15" s="198" t="s">
        <v>169</v>
      </c>
      <c r="D15" s="155" t="s">
        <v>150</v>
      </c>
      <c r="E15" s="622">
        <f>688284*2.3/1000+0.44+0.44+0.44+0.4</f>
        <v>1584.7732000000003</v>
      </c>
      <c r="F15" s="691">
        <v>194028.67293</v>
      </c>
      <c r="G15" s="576">
        <v>307490820</v>
      </c>
      <c r="K15" s="23"/>
      <c r="L15" s="23"/>
    </row>
    <row r="16" spans="1:12" ht="15.75" customHeight="1">
      <c r="A16" s="170"/>
      <c r="B16" s="139" t="s">
        <v>151</v>
      </c>
      <c r="C16" s="198" t="s">
        <v>151</v>
      </c>
      <c r="D16" s="155" t="s">
        <v>150</v>
      </c>
      <c r="E16" s="622" t="s">
        <v>117</v>
      </c>
      <c r="F16" s="576" t="s">
        <v>304</v>
      </c>
      <c r="G16" s="576" t="s">
        <v>304</v>
      </c>
      <c r="K16" s="23"/>
      <c r="L16" s="23"/>
    </row>
    <row r="17" spans="1:12" ht="15.75" customHeight="1">
      <c r="A17" s="219">
        <v>6</v>
      </c>
      <c r="B17" s="232" t="s">
        <v>171</v>
      </c>
      <c r="C17" s="159" t="s">
        <v>170</v>
      </c>
      <c r="D17" s="155" t="s">
        <v>59</v>
      </c>
      <c r="E17" s="622">
        <f>42816+12+12+12+12</f>
        <v>42864</v>
      </c>
      <c r="F17" s="576">
        <v>9540</v>
      </c>
      <c r="G17" s="576">
        <v>408922560</v>
      </c>
      <c r="K17" s="23"/>
      <c r="L17" s="23"/>
    </row>
    <row r="18" spans="1:12" ht="15.75" customHeight="1">
      <c r="A18" s="172">
        <v>7</v>
      </c>
      <c r="B18" s="189" t="s">
        <v>375</v>
      </c>
      <c r="C18" s="233" t="s">
        <v>321</v>
      </c>
      <c r="D18" s="155" t="s">
        <v>319</v>
      </c>
      <c r="E18" s="622">
        <v>1327</v>
      </c>
      <c r="F18" s="576">
        <v>575</v>
      </c>
      <c r="G18" s="576">
        <v>763025</v>
      </c>
      <c r="H18" s="23"/>
      <c r="I18" s="23"/>
      <c r="J18" s="23"/>
      <c r="K18" s="23"/>
      <c r="L18" s="23"/>
    </row>
    <row r="19" spans="1:12" ht="15.75" customHeight="1">
      <c r="A19" s="172"/>
      <c r="B19" s="172"/>
      <c r="C19" s="198"/>
      <c r="D19" s="155"/>
      <c r="E19" s="154"/>
      <c r="F19" s="576"/>
      <c r="G19" s="576"/>
      <c r="H19" s="23"/>
      <c r="I19" s="23"/>
      <c r="J19" s="23"/>
      <c r="K19" s="23"/>
      <c r="L19" s="23"/>
    </row>
    <row r="20" spans="1:12" ht="15.75" customHeight="1">
      <c r="A20" s="172"/>
      <c r="B20" s="172"/>
      <c r="C20" s="198"/>
      <c r="D20" s="155"/>
      <c r="E20" s="154"/>
      <c r="F20" s="576"/>
      <c r="G20" s="576"/>
      <c r="H20" s="23"/>
      <c r="I20" s="23"/>
      <c r="J20" s="23"/>
      <c r="K20" s="23"/>
      <c r="L20" s="23"/>
    </row>
    <row r="21" spans="1:12" ht="15.75" customHeight="1">
      <c r="A21" s="172"/>
      <c r="B21" s="172"/>
      <c r="C21" s="198"/>
      <c r="D21" s="155"/>
      <c r="E21" s="154"/>
      <c r="F21" s="576"/>
      <c r="G21" s="576"/>
      <c r="H21" s="23"/>
      <c r="I21" s="23"/>
      <c r="J21" s="23"/>
      <c r="K21" s="23"/>
      <c r="L21" s="23"/>
    </row>
    <row r="22" spans="1:12" ht="15.75" customHeight="1">
      <c r="A22" s="172"/>
      <c r="B22" s="172"/>
      <c r="C22" s="198"/>
      <c r="D22" s="155"/>
      <c r="E22" s="154"/>
      <c r="F22" s="576"/>
      <c r="G22" s="576"/>
      <c r="H22" s="23"/>
      <c r="I22" s="23"/>
      <c r="J22" s="23"/>
      <c r="K22" s="23"/>
      <c r="L22" s="23"/>
    </row>
    <row r="23" spans="1:12" ht="15.75" customHeight="1">
      <c r="A23" s="172"/>
      <c r="B23" s="172"/>
      <c r="C23" s="198"/>
      <c r="D23" s="155"/>
      <c r="E23" s="154"/>
      <c r="F23" s="576"/>
      <c r="G23" s="576"/>
      <c r="H23" s="23"/>
      <c r="I23" s="23"/>
      <c r="J23" s="23"/>
      <c r="K23" s="23"/>
      <c r="L23" s="23"/>
    </row>
    <row r="24" spans="1:12" ht="15.75" customHeight="1" thickBot="1">
      <c r="A24" s="192"/>
      <c r="B24" s="192"/>
      <c r="C24" s="199"/>
      <c r="D24" s="162"/>
      <c r="E24" s="164"/>
      <c r="F24" s="577"/>
      <c r="G24" s="578"/>
      <c r="H24" s="23"/>
      <c r="I24" s="23"/>
      <c r="J24" s="23"/>
      <c r="K24" s="23"/>
      <c r="L24" s="23"/>
    </row>
    <row r="25" spans="1:12" ht="15.75" customHeight="1" thickBot="1">
      <c r="A25" s="201"/>
      <c r="B25" s="202" t="s">
        <v>149</v>
      </c>
      <c r="C25" s="737" t="s">
        <v>148</v>
      </c>
      <c r="D25" s="738"/>
      <c r="E25" s="738"/>
      <c r="F25" s="745"/>
      <c r="G25" s="626">
        <f>SUM(G6:G24)</f>
        <v>5098342201.426493</v>
      </c>
      <c r="H25" s="23"/>
      <c r="I25" s="23"/>
      <c r="J25" s="23"/>
      <c r="K25" s="23"/>
      <c r="L25" s="23"/>
    </row>
    <row r="26" spans="1:12" ht="15.75" customHeight="1">
      <c r="A26" s="37"/>
      <c r="B26" s="37"/>
      <c r="C26" s="38"/>
      <c r="D26" s="37"/>
      <c r="E26" s="37"/>
      <c r="F26" s="37"/>
      <c r="G26" s="51"/>
      <c r="H26" s="23"/>
      <c r="I26" s="23"/>
      <c r="J26" s="23"/>
      <c r="K26" s="23"/>
      <c r="L26" s="23"/>
    </row>
    <row r="27" spans="1:12" ht="15.75" customHeight="1">
      <c r="A27" s="37"/>
      <c r="B27" s="37"/>
      <c r="C27" s="38"/>
      <c r="D27" s="37"/>
      <c r="E27" s="37"/>
      <c r="F27" s="37"/>
      <c r="G27" s="51"/>
      <c r="H27" s="23"/>
      <c r="I27" s="23"/>
      <c r="J27" s="23"/>
      <c r="K27" s="23"/>
      <c r="L27" s="23"/>
    </row>
    <row r="28" spans="1:12" ht="15.75" customHeight="1">
      <c r="A28" s="42"/>
      <c r="B28" s="42"/>
      <c r="C28" s="40"/>
      <c r="D28" s="37"/>
      <c r="E28" s="37"/>
      <c r="F28" s="37"/>
      <c r="G28" s="51"/>
      <c r="H28" s="23"/>
      <c r="I28" s="23"/>
      <c r="J28" s="23"/>
      <c r="K28" s="23"/>
      <c r="L28" s="23"/>
    </row>
    <row r="29" spans="1:12" ht="15.75" customHeight="1">
      <c r="A29" s="42"/>
      <c r="B29" s="42"/>
      <c r="C29" s="40"/>
      <c r="D29" s="37"/>
      <c r="E29" s="37"/>
      <c r="F29" s="37"/>
      <c r="G29" s="51"/>
      <c r="H29" s="23"/>
      <c r="I29" s="23"/>
      <c r="J29" s="23"/>
      <c r="K29" s="23"/>
      <c r="L29" s="23"/>
    </row>
    <row r="30" spans="1:12" ht="15.75" customHeight="1">
      <c r="A30" s="42"/>
      <c r="B30" s="42"/>
      <c r="C30" s="117"/>
      <c r="D30" s="117"/>
      <c r="E30" s="117"/>
      <c r="F30" s="117"/>
      <c r="G30" s="51"/>
      <c r="H30" s="23"/>
      <c r="I30" s="23"/>
      <c r="J30" s="23"/>
      <c r="K30" s="23"/>
      <c r="L30" s="23"/>
    </row>
    <row r="31" spans="1:12" ht="15.75">
      <c r="A31" s="18"/>
      <c r="B31" s="18"/>
      <c r="C31" s="20"/>
      <c r="D31" s="18"/>
      <c r="E31" s="18"/>
      <c r="F31" s="18"/>
      <c r="G31" s="45"/>
      <c r="H31" s="23"/>
      <c r="I31" s="23"/>
      <c r="J31" s="23"/>
      <c r="K31" s="23"/>
      <c r="L31" s="23"/>
    </row>
    <row r="32" spans="1:12" ht="15.75">
      <c r="A32" s="21"/>
      <c r="B32" s="21"/>
      <c r="C32" s="20"/>
      <c r="D32" s="18"/>
      <c r="E32" s="18"/>
      <c r="F32" s="18"/>
      <c r="G32" s="45"/>
      <c r="H32" s="23"/>
      <c r="I32" s="23"/>
      <c r="J32" s="23"/>
      <c r="K32" s="23"/>
      <c r="L32" s="23"/>
    </row>
    <row r="33" spans="1:12" ht="15.75">
      <c r="A33" s="18"/>
      <c r="B33" s="18"/>
      <c r="C33" s="20"/>
      <c r="D33" s="18"/>
      <c r="E33" s="18"/>
      <c r="F33" s="18"/>
      <c r="G33" s="45"/>
      <c r="H33" s="23"/>
      <c r="I33" s="23"/>
      <c r="J33" s="23"/>
      <c r="K33" s="23"/>
      <c r="L33" s="23"/>
    </row>
    <row r="34" spans="1:12" ht="31.5" customHeight="1">
      <c r="A34" s="37"/>
      <c r="B34" s="37"/>
      <c r="C34" s="35"/>
      <c r="D34" s="35"/>
      <c r="E34" s="35"/>
      <c r="F34" s="37"/>
      <c r="G34" s="51"/>
      <c r="H34" s="23"/>
      <c r="I34" s="23"/>
      <c r="J34" s="23"/>
      <c r="K34" s="23"/>
      <c r="L34" s="23"/>
    </row>
    <row r="35" spans="1:12" ht="15.75" customHeight="1">
      <c r="A35" s="35"/>
      <c r="B35" s="35"/>
      <c r="C35" s="38"/>
      <c r="D35" s="37"/>
      <c r="E35" s="37"/>
      <c r="F35" s="37"/>
      <c r="G35" s="51"/>
      <c r="H35" s="23"/>
      <c r="I35" s="23"/>
      <c r="J35" s="23"/>
      <c r="K35" s="23"/>
      <c r="L35" s="23"/>
    </row>
    <row r="36" spans="1:12" ht="15.75" customHeight="1">
      <c r="A36" s="35"/>
      <c r="B36" s="35"/>
      <c r="C36" s="38"/>
      <c r="D36" s="37"/>
      <c r="E36" s="37"/>
      <c r="F36" s="37"/>
      <c r="G36" s="51"/>
      <c r="H36" s="23"/>
      <c r="I36" s="23"/>
      <c r="J36" s="23"/>
      <c r="K36" s="23"/>
      <c r="L36" s="23"/>
    </row>
    <row r="37" spans="1:12" ht="15.75" customHeight="1">
      <c r="A37" s="39"/>
      <c r="B37" s="39"/>
      <c r="C37" s="40"/>
      <c r="D37" s="35"/>
      <c r="E37" s="35"/>
      <c r="F37" s="35"/>
      <c r="G37" s="52"/>
      <c r="H37" s="23"/>
      <c r="I37" s="23"/>
      <c r="J37" s="23"/>
      <c r="K37" s="23"/>
      <c r="L37" s="23"/>
    </row>
    <row r="38" spans="1:12" ht="15.75" customHeight="1">
      <c r="A38" s="39"/>
      <c r="B38" s="39"/>
      <c r="C38" s="40"/>
      <c r="D38" s="35"/>
      <c r="E38" s="35"/>
      <c r="F38" s="35"/>
      <c r="G38" s="52"/>
      <c r="H38" s="23"/>
      <c r="I38" s="23"/>
      <c r="J38" s="23"/>
      <c r="K38" s="23"/>
      <c r="L38" s="23"/>
    </row>
    <row r="39" spans="1:12" ht="15.75" customHeight="1">
      <c r="A39" s="39"/>
      <c r="B39" s="39"/>
      <c r="C39" s="40"/>
      <c r="D39" s="35"/>
      <c r="E39" s="35"/>
      <c r="F39" s="35"/>
      <c r="G39" s="52"/>
      <c r="H39" s="23"/>
      <c r="I39" s="23"/>
      <c r="J39" s="23"/>
      <c r="K39" s="23"/>
      <c r="L39" s="23"/>
    </row>
    <row r="40" spans="1:12" ht="15.75" customHeight="1">
      <c r="A40" s="35"/>
      <c r="B40" s="35"/>
      <c r="C40" s="38"/>
      <c r="D40" s="35"/>
      <c r="E40" s="35"/>
      <c r="F40" s="35"/>
      <c r="G40" s="52"/>
      <c r="H40" s="23"/>
      <c r="I40" s="23"/>
      <c r="J40" s="23"/>
      <c r="K40" s="23"/>
      <c r="L40" s="23"/>
    </row>
    <row r="41" spans="1:12" ht="15.75" customHeight="1">
      <c r="A41" s="39"/>
      <c r="B41" s="39"/>
      <c r="C41" s="40"/>
      <c r="D41" s="35"/>
      <c r="E41" s="35"/>
      <c r="F41" s="35"/>
      <c r="G41" s="52"/>
      <c r="H41" s="23"/>
      <c r="I41" s="23"/>
      <c r="J41" s="23"/>
      <c r="K41" s="23"/>
      <c r="L41" s="23"/>
    </row>
    <row r="42" spans="1:12" ht="15.75" customHeight="1">
      <c r="A42" s="39"/>
      <c r="B42" s="39"/>
      <c r="C42" s="40"/>
      <c r="D42" s="35"/>
      <c r="E42" s="35"/>
      <c r="F42" s="35"/>
      <c r="G42" s="52"/>
      <c r="H42" s="23"/>
      <c r="I42" s="23"/>
      <c r="J42" s="23"/>
      <c r="K42" s="23"/>
      <c r="L42" s="23"/>
    </row>
    <row r="43" spans="1:12" ht="15.75" customHeight="1">
      <c r="A43" s="39"/>
      <c r="B43" s="39"/>
      <c r="C43" s="40"/>
      <c r="D43" s="35"/>
      <c r="E43" s="35"/>
      <c r="F43" s="35"/>
      <c r="G43" s="52"/>
      <c r="H43" s="23"/>
      <c r="I43" s="23"/>
      <c r="J43" s="23"/>
      <c r="K43" s="23"/>
      <c r="L43" s="23"/>
    </row>
    <row r="44" spans="1:12" ht="15.75" customHeight="1">
      <c r="A44" s="35"/>
      <c r="B44" s="35"/>
      <c r="C44" s="38"/>
      <c r="D44" s="35"/>
      <c r="E44" s="35"/>
      <c r="F44" s="35"/>
      <c r="G44" s="52"/>
      <c r="H44" s="23"/>
      <c r="I44" s="23"/>
      <c r="J44" s="23"/>
      <c r="K44" s="23"/>
      <c r="L44" s="23"/>
    </row>
    <row r="45" spans="1:12" ht="15.75" customHeight="1">
      <c r="A45" s="35"/>
      <c r="B45" s="35"/>
      <c r="C45" s="41"/>
      <c r="D45" s="35"/>
      <c r="E45" s="35"/>
      <c r="F45" s="35"/>
      <c r="G45" s="52"/>
      <c r="H45" s="23"/>
      <c r="I45" s="23"/>
      <c r="J45" s="23"/>
      <c r="K45" s="23"/>
      <c r="L45" s="23"/>
    </row>
    <row r="46" spans="1:12" ht="15.75" customHeight="1">
      <c r="A46" s="35"/>
      <c r="B46" s="35"/>
      <c r="C46" s="41"/>
      <c r="D46" s="35"/>
      <c r="E46" s="35"/>
      <c r="F46" s="35"/>
      <c r="G46" s="52"/>
      <c r="H46" s="23"/>
      <c r="I46" s="23"/>
      <c r="J46" s="23"/>
      <c r="K46" s="23"/>
      <c r="L46" s="23"/>
    </row>
    <row r="47" spans="1:12" ht="31.5" customHeight="1">
      <c r="A47" s="35"/>
      <c r="B47" s="35"/>
      <c r="C47" s="41"/>
      <c r="D47" s="35"/>
      <c r="E47" s="35"/>
      <c r="F47" s="35"/>
      <c r="G47" s="52"/>
      <c r="H47" s="23"/>
      <c r="I47" s="23"/>
      <c r="J47" s="23"/>
      <c r="K47" s="23"/>
      <c r="L47" s="23"/>
    </row>
    <row r="48" spans="1:12" ht="15.75" customHeight="1">
      <c r="A48" s="35"/>
      <c r="B48" s="35"/>
      <c r="C48" s="41"/>
      <c r="D48" s="35"/>
      <c r="E48" s="35"/>
      <c r="F48" s="35"/>
      <c r="G48" s="52"/>
      <c r="H48" s="23"/>
      <c r="I48" s="23"/>
      <c r="J48" s="23"/>
      <c r="K48" s="23"/>
      <c r="L48" s="23"/>
    </row>
    <row r="49" spans="1:12" ht="15.75" customHeight="1">
      <c r="A49" s="37"/>
      <c r="B49" s="37"/>
      <c r="C49" s="41"/>
      <c r="D49" s="37"/>
      <c r="E49" s="37"/>
      <c r="F49" s="42"/>
      <c r="G49" s="51"/>
      <c r="H49" s="23"/>
      <c r="I49" s="23"/>
      <c r="J49" s="23"/>
      <c r="K49" s="23"/>
      <c r="L49" s="23"/>
    </row>
    <row r="50" spans="1:12" ht="15.75" customHeight="1">
      <c r="A50" s="42"/>
      <c r="B50" s="42"/>
      <c r="C50" s="38"/>
      <c r="D50" s="37"/>
      <c r="E50" s="37"/>
      <c r="F50" s="37"/>
      <c r="G50" s="51"/>
      <c r="H50" s="23"/>
      <c r="I50" s="23"/>
      <c r="J50" s="23"/>
      <c r="K50" s="23"/>
      <c r="L50" s="23"/>
    </row>
    <row r="51" spans="1:12" ht="15.75" customHeight="1">
      <c r="A51" s="42"/>
      <c r="B51" s="42"/>
      <c r="C51" s="38"/>
      <c r="D51" s="37"/>
      <c r="E51" s="37"/>
      <c r="F51" s="37"/>
      <c r="G51" s="51"/>
      <c r="H51" s="23"/>
      <c r="I51" s="23"/>
      <c r="J51" s="23"/>
      <c r="K51" s="23"/>
      <c r="L51" s="23"/>
    </row>
    <row r="52" spans="1:12" ht="15.75" customHeight="1">
      <c r="A52" s="37"/>
      <c r="B52" s="37"/>
      <c r="C52" s="38"/>
      <c r="D52" s="37"/>
      <c r="E52" s="37"/>
      <c r="F52" s="37"/>
      <c r="G52" s="51"/>
      <c r="H52" s="23"/>
      <c r="I52" s="23"/>
      <c r="J52" s="23"/>
      <c r="K52" s="23"/>
      <c r="L52" s="23"/>
    </row>
    <row r="53" spans="1:12" ht="15.75" customHeight="1">
      <c r="A53" s="37"/>
      <c r="B53" s="37"/>
      <c r="C53" s="41"/>
      <c r="D53" s="37"/>
      <c r="E53" s="37"/>
      <c r="F53" s="37"/>
      <c r="G53" s="51"/>
      <c r="H53" s="23"/>
      <c r="I53" s="23"/>
      <c r="J53" s="23"/>
      <c r="K53" s="23"/>
      <c r="L53" s="23"/>
    </row>
    <row r="54" spans="1:12" ht="15.75" customHeight="1">
      <c r="A54" s="37"/>
      <c r="B54" s="37"/>
      <c r="C54" s="38"/>
      <c r="D54" s="37"/>
      <c r="E54" s="37"/>
      <c r="F54" s="37"/>
      <c r="G54" s="51"/>
      <c r="H54" s="23"/>
      <c r="I54" s="23"/>
      <c r="J54" s="23"/>
      <c r="K54" s="23"/>
      <c r="L54" s="23"/>
    </row>
    <row r="55" spans="1:12" ht="15.75" customHeight="1">
      <c r="A55" s="42"/>
      <c r="B55" s="42"/>
      <c r="C55" s="40"/>
      <c r="D55" s="37"/>
      <c r="E55" s="37"/>
      <c r="F55" s="37"/>
      <c r="G55" s="51"/>
      <c r="H55" s="23"/>
      <c r="I55" s="23"/>
      <c r="J55" s="23"/>
      <c r="K55" s="23"/>
      <c r="L55" s="23"/>
    </row>
    <row r="56" spans="1:12" ht="15.75" customHeight="1">
      <c r="A56" s="42"/>
      <c r="B56" s="42"/>
      <c r="C56" s="40"/>
      <c r="D56" s="37"/>
      <c r="E56" s="37"/>
      <c r="F56" s="37"/>
      <c r="G56" s="51"/>
      <c r="H56" s="23"/>
      <c r="I56" s="23"/>
      <c r="J56" s="23"/>
      <c r="K56" s="23"/>
      <c r="L56" s="23"/>
    </row>
    <row r="57" spans="1:12" ht="15.75" customHeight="1">
      <c r="A57" s="42"/>
      <c r="B57" s="42"/>
      <c r="C57" s="708"/>
      <c r="D57" s="708"/>
      <c r="E57" s="708"/>
      <c r="F57" s="708"/>
      <c r="G57" s="51"/>
      <c r="H57" s="23"/>
      <c r="I57" s="23"/>
      <c r="J57" s="23"/>
      <c r="K57" s="23"/>
      <c r="L57" s="23"/>
    </row>
    <row r="58" spans="1:12" ht="15.75">
      <c r="A58" s="18"/>
      <c r="B58" s="18"/>
      <c r="C58" s="20"/>
      <c r="D58" s="18"/>
      <c r="E58" s="18"/>
      <c r="F58" s="18"/>
      <c r="G58" s="45"/>
      <c r="H58" s="23"/>
      <c r="I58" s="23"/>
      <c r="J58" s="23"/>
      <c r="K58" s="23"/>
      <c r="L58" s="23"/>
    </row>
    <row r="59" spans="1:12" ht="15.75">
      <c r="A59" s="18"/>
      <c r="B59" s="18"/>
      <c r="C59" s="20"/>
      <c r="D59" s="18"/>
      <c r="E59" s="18"/>
      <c r="F59" s="18"/>
      <c r="G59" s="45"/>
      <c r="H59" s="23"/>
      <c r="I59" s="23"/>
      <c r="J59" s="23"/>
      <c r="K59" s="23"/>
      <c r="L59" s="23"/>
    </row>
    <row r="60" spans="1:12" ht="15.75">
      <c r="A60" s="18"/>
      <c r="B60" s="18"/>
      <c r="C60" s="20"/>
      <c r="D60" s="18"/>
      <c r="E60" s="18"/>
      <c r="F60" s="18"/>
      <c r="G60" s="45"/>
      <c r="H60" s="23"/>
      <c r="I60" s="23"/>
      <c r="J60" s="23"/>
      <c r="K60" s="23"/>
      <c r="L60" s="23"/>
    </row>
    <row r="61" spans="1:12" ht="15.75">
      <c r="A61" s="18"/>
      <c r="B61" s="18"/>
      <c r="C61" s="20"/>
      <c r="D61" s="18"/>
      <c r="E61" s="18"/>
      <c r="F61" s="18"/>
      <c r="G61" s="45"/>
      <c r="H61" s="23"/>
      <c r="I61" s="23"/>
      <c r="J61" s="23"/>
      <c r="K61" s="23"/>
      <c r="L61" s="23"/>
    </row>
    <row r="62" spans="1:12" ht="15.75">
      <c r="A62" s="18"/>
      <c r="B62" s="18"/>
      <c r="C62" s="20"/>
      <c r="D62" s="18"/>
      <c r="E62" s="18"/>
      <c r="F62" s="18"/>
      <c r="G62" s="45"/>
      <c r="H62" s="23"/>
      <c r="I62" s="23"/>
      <c r="J62" s="23"/>
      <c r="K62" s="23"/>
      <c r="L62" s="23"/>
    </row>
    <row r="63" spans="1:12" ht="15.75">
      <c r="A63" s="18"/>
      <c r="B63" s="18"/>
      <c r="C63" s="20"/>
      <c r="D63" s="18"/>
      <c r="E63" s="18"/>
      <c r="F63" s="18"/>
      <c r="G63" s="45"/>
      <c r="H63" s="23"/>
      <c r="I63" s="23"/>
      <c r="J63" s="23"/>
      <c r="K63" s="23"/>
      <c r="L63" s="23"/>
    </row>
    <row r="64" spans="1:12" ht="15.75">
      <c r="A64" s="18"/>
      <c r="B64" s="18"/>
      <c r="C64" s="20"/>
      <c r="D64" s="18"/>
      <c r="E64" s="18"/>
      <c r="F64" s="18"/>
      <c r="G64" s="45"/>
      <c r="H64" s="23"/>
      <c r="I64" s="23"/>
      <c r="J64" s="23"/>
      <c r="K64" s="23"/>
      <c r="L64" s="23"/>
    </row>
    <row r="65" spans="1:12" ht="15.75">
      <c r="A65" s="18"/>
      <c r="B65" s="18"/>
      <c r="C65" s="20"/>
      <c r="D65" s="18"/>
      <c r="E65" s="18"/>
      <c r="F65" s="18"/>
      <c r="G65" s="45"/>
      <c r="H65" s="23"/>
      <c r="I65" s="23"/>
      <c r="J65" s="23"/>
      <c r="K65" s="23"/>
      <c r="L65" s="23"/>
    </row>
    <row r="66" spans="1:12" ht="15.75">
      <c r="A66" s="18"/>
      <c r="B66" s="18"/>
      <c r="C66" s="20"/>
      <c r="D66" s="18"/>
      <c r="E66" s="18"/>
      <c r="F66" s="18"/>
      <c r="G66" s="45"/>
      <c r="H66" s="23"/>
      <c r="I66" s="23"/>
      <c r="J66" s="23"/>
      <c r="K66" s="23"/>
      <c r="L66" s="23"/>
    </row>
    <row r="67" spans="1:12" ht="15.75">
      <c r="A67" s="18"/>
      <c r="B67" s="18"/>
      <c r="C67" s="20"/>
      <c r="D67" s="18"/>
      <c r="E67" s="18"/>
      <c r="F67" s="18"/>
      <c r="G67" s="45"/>
      <c r="H67" s="23"/>
      <c r="I67" s="23"/>
      <c r="J67" s="23"/>
      <c r="K67" s="23"/>
      <c r="L67" s="23"/>
    </row>
    <row r="68" spans="1:12" ht="15.75">
      <c r="A68" s="18"/>
      <c r="B68" s="18"/>
      <c r="C68" s="20"/>
      <c r="D68" s="18"/>
      <c r="E68" s="18"/>
      <c r="F68" s="18"/>
      <c r="G68" s="45"/>
      <c r="H68" s="23"/>
      <c r="I68" s="23"/>
      <c r="J68" s="23"/>
      <c r="K68" s="23"/>
      <c r="L68" s="23"/>
    </row>
    <row r="69" spans="1:12" ht="15.75">
      <c r="A69" s="18"/>
      <c r="B69" s="18"/>
      <c r="C69" s="20"/>
      <c r="D69" s="18"/>
      <c r="E69" s="18"/>
      <c r="F69" s="18"/>
      <c r="G69" s="45"/>
      <c r="H69" s="23"/>
      <c r="I69" s="23"/>
      <c r="J69" s="23"/>
      <c r="K69" s="23"/>
      <c r="L69" s="23"/>
    </row>
    <row r="70" spans="1:12" ht="15.75">
      <c r="A70" s="18"/>
      <c r="B70" s="18"/>
      <c r="C70" s="20"/>
      <c r="D70" s="18"/>
      <c r="E70" s="18"/>
      <c r="F70" s="18"/>
      <c r="G70" s="45"/>
      <c r="H70" s="23"/>
      <c r="I70" s="23"/>
      <c r="J70" s="23"/>
      <c r="K70" s="23"/>
      <c r="L70" s="23"/>
    </row>
    <row r="71" spans="1:12" ht="15.75">
      <c r="A71" s="18"/>
      <c r="B71" s="18"/>
      <c r="C71" s="20"/>
      <c r="D71" s="18"/>
      <c r="E71" s="18"/>
      <c r="F71" s="18"/>
      <c r="G71" s="45"/>
      <c r="H71" s="23"/>
      <c r="I71" s="23"/>
      <c r="J71" s="23"/>
      <c r="K71" s="23"/>
      <c r="L71" s="23"/>
    </row>
    <row r="72" spans="1:12" ht="15.75">
      <c r="A72" s="18"/>
      <c r="B72" s="18"/>
      <c r="C72" s="20"/>
      <c r="D72" s="18"/>
      <c r="E72" s="18"/>
      <c r="F72" s="18"/>
      <c r="G72" s="45"/>
      <c r="H72" s="23"/>
      <c r="I72" s="23"/>
      <c r="J72" s="23"/>
      <c r="K72" s="23"/>
      <c r="L72" s="23"/>
    </row>
    <row r="73" spans="1:12" ht="15.75">
      <c r="A73" s="18"/>
      <c r="B73" s="18"/>
      <c r="C73" s="20"/>
      <c r="D73" s="18"/>
      <c r="E73" s="18"/>
      <c r="F73" s="18"/>
      <c r="G73" s="45"/>
      <c r="H73" s="23"/>
      <c r="I73" s="23"/>
      <c r="J73" s="23"/>
      <c r="K73" s="23"/>
      <c r="L73" s="23"/>
    </row>
    <row r="74" spans="1:12" ht="15.75">
      <c r="A74" s="18"/>
      <c r="B74" s="18"/>
      <c r="C74" s="20"/>
      <c r="D74" s="18"/>
      <c r="E74" s="18"/>
      <c r="F74" s="18"/>
      <c r="G74" s="45"/>
      <c r="H74" s="23"/>
      <c r="I74" s="23"/>
      <c r="J74" s="23"/>
      <c r="K74" s="23"/>
      <c r="L74" s="23"/>
    </row>
    <row r="75" spans="1:12" ht="15.75">
      <c r="A75" s="18"/>
      <c r="B75" s="18"/>
      <c r="C75" s="20"/>
      <c r="D75" s="18"/>
      <c r="E75" s="18"/>
      <c r="F75" s="18"/>
      <c r="G75" s="45"/>
      <c r="H75" s="23"/>
      <c r="I75" s="23"/>
      <c r="J75" s="23"/>
      <c r="K75" s="23"/>
      <c r="L75" s="23"/>
    </row>
    <row r="76" spans="1:12" ht="15.75">
      <c r="A76" s="18"/>
      <c r="B76" s="18"/>
      <c r="C76" s="20"/>
      <c r="D76" s="18"/>
      <c r="E76" s="18"/>
      <c r="F76" s="18"/>
      <c r="G76" s="45"/>
      <c r="H76" s="23"/>
      <c r="I76" s="23"/>
      <c r="J76" s="23"/>
      <c r="K76" s="23"/>
      <c r="L76" s="23"/>
    </row>
    <row r="77" spans="1:12" ht="15.75">
      <c r="A77" s="18"/>
      <c r="B77" s="18"/>
      <c r="C77" s="20"/>
      <c r="D77" s="18"/>
      <c r="E77" s="18"/>
      <c r="F77" s="18"/>
      <c r="G77" s="45"/>
      <c r="H77" s="23"/>
      <c r="I77" s="23"/>
      <c r="J77" s="23"/>
      <c r="K77" s="23"/>
      <c r="L77" s="23"/>
    </row>
    <row r="78" spans="1:12" ht="15.75">
      <c r="A78" s="18"/>
      <c r="B78" s="18"/>
      <c r="C78" s="20"/>
      <c r="D78" s="18"/>
      <c r="E78" s="18"/>
      <c r="F78" s="18"/>
      <c r="G78" s="45"/>
      <c r="H78" s="23"/>
      <c r="I78" s="23"/>
      <c r="J78" s="23"/>
      <c r="K78" s="23"/>
      <c r="L78" s="23"/>
    </row>
    <row r="79" spans="1:12" ht="15.75">
      <c r="A79" s="18"/>
      <c r="B79" s="18"/>
      <c r="C79" s="20"/>
      <c r="D79" s="18"/>
      <c r="E79" s="18"/>
      <c r="F79" s="18"/>
      <c r="G79" s="45"/>
      <c r="H79" s="23"/>
      <c r="I79" s="23"/>
      <c r="J79" s="23"/>
      <c r="K79" s="23"/>
      <c r="L79" s="23"/>
    </row>
    <row r="80" spans="1:12" ht="15.75">
      <c r="A80" s="18"/>
      <c r="B80" s="18"/>
      <c r="C80" s="20"/>
      <c r="D80" s="18"/>
      <c r="E80" s="18"/>
      <c r="F80" s="18"/>
      <c r="G80" s="45"/>
      <c r="H80" s="23"/>
      <c r="I80" s="23"/>
      <c r="J80" s="23"/>
      <c r="K80" s="23"/>
      <c r="L80" s="23"/>
    </row>
    <row r="81" spans="1:12" ht="15.75">
      <c r="A81" s="18"/>
      <c r="B81" s="18"/>
      <c r="C81" s="20"/>
      <c r="D81" s="18"/>
      <c r="E81" s="18"/>
      <c r="F81" s="18"/>
      <c r="G81" s="45"/>
      <c r="H81" s="23"/>
      <c r="I81" s="23"/>
      <c r="J81" s="23"/>
      <c r="K81" s="23"/>
      <c r="L81" s="23"/>
    </row>
    <row r="82" spans="1:12" ht="15.75">
      <c r="A82" s="18"/>
      <c r="B82" s="18"/>
      <c r="C82" s="20"/>
      <c r="D82" s="18"/>
      <c r="E82" s="18"/>
      <c r="F82" s="18"/>
      <c r="G82" s="45"/>
      <c r="H82" s="23"/>
      <c r="I82" s="23"/>
      <c r="J82" s="23"/>
      <c r="K82" s="23"/>
      <c r="L82" s="23"/>
    </row>
    <row r="83" spans="1:12" ht="15.75">
      <c r="A83" s="18"/>
      <c r="B83" s="18"/>
      <c r="C83" s="20"/>
      <c r="D83" s="18"/>
      <c r="E83" s="18"/>
      <c r="F83" s="18"/>
      <c r="G83" s="45"/>
      <c r="H83" s="23"/>
      <c r="I83" s="23"/>
      <c r="J83" s="23"/>
      <c r="K83" s="23"/>
      <c r="L83" s="23"/>
    </row>
    <row r="84" spans="1:12" ht="15.75">
      <c r="A84" s="18"/>
      <c r="B84" s="18"/>
      <c r="C84" s="20"/>
      <c r="D84" s="18"/>
      <c r="E84" s="18"/>
      <c r="F84" s="18"/>
      <c r="G84" s="45"/>
      <c r="H84" s="23"/>
      <c r="I84" s="23"/>
      <c r="J84" s="23"/>
      <c r="K84" s="23"/>
      <c r="L84" s="23"/>
    </row>
    <row r="85" spans="1:12" ht="15.75">
      <c r="A85" s="18"/>
      <c r="B85" s="18"/>
      <c r="C85" s="20"/>
      <c r="D85" s="18"/>
      <c r="E85" s="18"/>
      <c r="F85" s="18"/>
      <c r="G85" s="45"/>
      <c r="H85" s="23"/>
      <c r="I85" s="23"/>
      <c r="J85" s="23"/>
      <c r="K85" s="23"/>
      <c r="L85" s="23"/>
    </row>
    <row r="86" spans="1:12" ht="15.75">
      <c r="A86" s="18"/>
      <c r="B86" s="18"/>
      <c r="C86" s="20"/>
      <c r="D86" s="18"/>
      <c r="E86" s="18"/>
      <c r="F86" s="18"/>
      <c r="G86" s="45"/>
      <c r="H86" s="23"/>
      <c r="I86" s="23"/>
      <c r="J86" s="23"/>
      <c r="K86" s="23"/>
      <c r="L86" s="23"/>
    </row>
    <row r="87" spans="1:12" ht="15.75">
      <c r="A87" s="18"/>
      <c r="B87" s="18"/>
      <c r="C87" s="20"/>
      <c r="D87" s="18"/>
      <c r="E87" s="18"/>
      <c r="F87" s="18"/>
      <c r="G87" s="45"/>
      <c r="H87" s="23"/>
      <c r="I87" s="23"/>
      <c r="J87" s="23"/>
      <c r="K87" s="23"/>
      <c r="L87" s="23"/>
    </row>
    <row r="88" spans="1:12" ht="15.75">
      <c r="A88" s="18"/>
      <c r="B88" s="18"/>
      <c r="C88" s="20"/>
      <c r="D88" s="18"/>
      <c r="E88" s="18"/>
      <c r="F88" s="18"/>
      <c r="G88" s="45"/>
      <c r="H88" s="23"/>
      <c r="I88" s="23"/>
      <c r="J88" s="23"/>
      <c r="K88" s="23"/>
      <c r="L88" s="23"/>
    </row>
    <row r="89" spans="1:12" ht="15.75">
      <c r="A89" s="18"/>
      <c r="B89" s="18"/>
      <c r="C89" s="20"/>
      <c r="D89" s="18"/>
      <c r="E89" s="18"/>
      <c r="F89" s="18"/>
      <c r="G89" s="45"/>
      <c r="H89" s="23"/>
      <c r="I89" s="23"/>
      <c r="J89" s="23"/>
      <c r="K89" s="23"/>
      <c r="L89" s="23"/>
    </row>
    <row r="90" spans="1:12" ht="15.75">
      <c r="A90" s="18"/>
      <c r="B90" s="18"/>
      <c r="C90" s="20"/>
      <c r="D90" s="18"/>
      <c r="E90" s="18"/>
      <c r="F90" s="18"/>
      <c r="G90" s="45"/>
      <c r="H90" s="23"/>
      <c r="I90" s="23"/>
      <c r="J90" s="23"/>
      <c r="K90" s="23"/>
      <c r="L90" s="23"/>
    </row>
    <row r="91" spans="1:12" ht="15.75">
      <c r="A91" s="18"/>
      <c r="B91" s="18"/>
      <c r="C91" s="20"/>
      <c r="D91" s="18"/>
      <c r="E91" s="18"/>
      <c r="F91" s="18"/>
      <c r="G91" s="45"/>
      <c r="H91" s="23"/>
      <c r="I91" s="23"/>
      <c r="J91" s="23"/>
      <c r="K91" s="23"/>
      <c r="L91" s="23"/>
    </row>
    <row r="92" spans="1:12" ht="15.75">
      <c r="A92" s="18"/>
      <c r="B92" s="18"/>
      <c r="C92" s="20"/>
      <c r="D92" s="18"/>
      <c r="E92" s="18"/>
      <c r="F92" s="18"/>
      <c r="G92" s="45"/>
      <c r="H92" s="23"/>
      <c r="I92" s="23"/>
      <c r="J92" s="23"/>
      <c r="K92" s="23"/>
      <c r="L92" s="23"/>
    </row>
    <row r="93" spans="1:12" ht="15.75">
      <c r="A93" s="18"/>
      <c r="B93" s="18"/>
      <c r="C93" s="20"/>
      <c r="D93" s="18"/>
      <c r="E93" s="18"/>
      <c r="F93" s="18"/>
      <c r="G93" s="45"/>
      <c r="H93" s="23"/>
      <c r="I93" s="23"/>
      <c r="J93" s="23"/>
      <c r="K93" s="23"/>
      <c r="L93" s="23"/>
    </row>
    <row r="94" spans="1:12" ht="15.75">
      <c r="A94" s="18"/>
      <c r="B94" s="18"/>
      <c r="C94" s="20"/>
      <c r="D94" s="18"/>
      <c r="E94" s="18"/>
      <c r="F94" s="18"/>
      <c r="G94" s="45"/>
      <c r="H94" s="23"/>
      <c r="I94" s="23"/>
      <c r="J94" s="23"/>
      <c r="K94" s="23"/>
      <c r="L94" s="23"/>
    </row>
    <row r="95" spans="1:12" ht="15.75">
      <c r="A95" s="18"/>
      <c r="B95" s="18"/>
      <c r="C95" s="20"/>
      <c r="D95" s="18"/>
      <c r="E95" s="18"/>
      <c r="F95" s="18"/>
      <c r="G95" s="45"/>
      <c r="H95" s="23"/>
      <c r="I95" s="23"/>
      <c r="J95" s="23"/>
      <c r="K95" s="23"/>
      <c r="L95" s="23"/>
    </row>
    <row r="96" spans="1:12" ht="15.75">
      <c r="A96" s="18"/>
      <c r="B96" s="18"/>
      <c r="C96" s="20"/>
      <c r="D96" s="18"/>
      <c r="E96" s="18"/>
      <c r="F96" s="18"/>
      <c r="G96" s="45"/>
      <c r="H96" s="23"/>
      <c r="I96" s="23"/>
      <c r="J96" s="23"/>
      <c r="K96" s="23"/>
      <c r="L96" s="23"/>
    </row>
    <row r="97" spans="1:12" ht="15.75">
      <c r="A97" s="18"/>
      <c r="B97" s="18"/>
      <c r="C97" s="20"/>
      <c r="D97" s="18"/>
      <c r="E97" s="18"/>
      <c r="F97" s="18"/>
      <c r="G97" s="45"/>
      <c r="H97" s="23"/>
      <c r="I97" s="23"/>
      <c r="J97" s="23"/>
      <c r="K97" s="23"/>
      <c r="L97" s="23"/>
    </row>
    <row r="98" spans="1:12" ht="15.75">
      <c r="A98" s="18"/>
      <c r="B98" s="18"/>
      <c r="C98" s="20"/>
      <c r="D98" s="18"/>
      <c r="E98" s="18"/>
      <c r="F98" s="18"/>
      <c r="G98" s="45"/>
      <c r="H98" s="23"/>
      <c r="I98" s="23"/>
      <c r="J98" s="23"/>
      <c r="K98" s="23"/>
      <c r="L98" s="23"/>
    </row>
    <row r="99" spans="1:12" ht="15.75">
      <c r="A99" s="18"/>
      <c r="B99" s="18"/>
      <c r="C99" s="20"/>
      <c r="D99" s="18"/>
      <c r="E99" s="18"/>
      <c r="F99" s="18"/>
      <c r="G99" s="45"/>
      <c r="H99" s="23"/>
      <c r="I99" s="23"/>
      <c r="J99" s="23"/>
      <c r="K99" s="23"/>
      <c r="L99" s="23"/>
    </row>
    <row r="100" spans="1:12" ht="15.75">
      <c r="A100" s="18"/>
      <c r="B100" s="18"/>
      <c r="C100" s="20"/>
      <c r="D100" s="18"/>
      <c r="E100" s="18"/>
      <c r="F100" s="18"/>
      <c r="G100" s="45"/>
      <c r="H100" s="23"/>
      <c r="I100" s="23"/>
      <c r="J100" s="23"/>
      <c r="K100" s="23"/>
      <c r="L100" s="23"/>
    </row>
    <row r="101" spans="1:12" ht="15.75">
      <c r="A101" s="18"/>
      <c r="B101" s="18"/>
      <c r="C101" s="20"/>
      <c r="D101" s="18"/>
      <c r="E101" s="18"/>
      <c r="F101" s="18"/>
      <c r="G101" s="45"/>
      <c r="H101" s="23"/>
      <c r="I101" s="23"/>
      <c r="J101" s="23"/>
      <c r="K101" s="23"/>
      <c r="L101" s="23"/>
    </row>
    <row r="102" spans="1:12" ht="15.75">
      <c r="A102" s="18"/>
      <c r="B102" s="18"/>
      <c r="C102" s="20"/>
      <c r="D102" s="18"/>
      <c r="E102" s="18"/>
      <c r="F102" s="18"/>
      <c r="G102" s="45"/>
      <c r="H102" s="23"/>
      <c r="I102" s="23"/>
      <c r="J102" s="23"/>
      <c r="K102" s="23"/>
      <c r="L102" s="23"/>
    </row>
    <row r="103" spans="1:12" ht="15.75">
      <c r="A103" s="18"/>
      <c r="B103" s="18"/>
      <c r="C103" s="20"/>
      <c r="D103" s="18"/>
      <c r="E103" s="18"/>
      <c r="F103" s="18"/>
      <c r="G103" s="45"/>
      <c r="H103" s="23"/>
      <c r="I103" s="23"/>
      <c r="J103" s="23"/>
      <c r="K103" s="23"/>
      <c r="L103" s="23"/>
    </row>
    <row r="104" spans="1:12" ht="15.75">
      <c r="A104" s="18"/>
      <c r="B104" s="18"/>
      <c r="C104" s="20"/>
      <c r="D104" s="18"/>
      <c r="E104" s="18"/>
      <c r="F104" s="18"/>
      <c r="G104" s="45"/>
      <c r="H104" s="23"/>
      <c r="I104" s="23"/>
      <c r="J104" s="23"/>
      <c r="K104" s="23"/>
      <c r="L104" s="23"/>
    </row>
    <row r="105" spans="1:12" ht="15.75">
      <c r="A105" s="18"/>
      <c r="B105" s="18"/>
      <c r="C105" s="20"/>
      <c r="D105" s="18"/>
      <c r="E105" s="18"/>
      <c r="F105" s="18"/>
      <c r="G105" s="45"/>
      <c r="H105" s="23"/>
      <c r="I105" s="23"/>
      <c r="J105" s="23"/>
      <c r="K105" s="23"/>
      <c r="L105" s="23"/>
    </row>
    <row r="106" spans="1:12" ht="15.75">
      <c r="A106" s="18"/>
      <c r="B106" s="18"/>
      <c r="C106" s="20"/>
      <c r="D106" s="18"/>
      <c r="E106" s="18"/>
      <c r="F106" s="18"/>
      <c r="G106" s="45"/>
      <c r="H106" s="23"/>
      <c r="I106" s="23"/>
      <c r="J106" s="23"/>
      <c r="K106" s="23"/>
      <c r="L106" s="23"/>
    </row>
    <row r="107" spans="1:12" ht="15.75">
      <c r="A107" s="18"/>
      <c r="B107" s="18"/>
      <c r="C107" s="20"/>
      <c r="D107" s="18"/>
      <c r="E107" s="18"/>
      <c r="F107" s="18"/>
      <c r="G107" s="45"/>
      <c r="H107" s="23"/>
      <c r="I107" s="23"/>
      <c r="J107" s="23"/>
      <c r="K107" s="23"/>
      <c r="L107" s="23"/>
    </row>
    <row r="108" spans="1:12" ht="15.75">
      <c r="A108" s="18"/>
      <c r="B108" s="18"/>
      <c r="C108" s="20"/>
      <c r="D108" s="18"/>
      <c r="E108" s="18"/>
      <c r="F108" s="18"/>
      <c r="G108" s="45"/>
      <c r="H108" s="23"/>
      <c r="I108" s="23"/>
      <c r="J108" s="23"/>
      <c r="K108" s="23"/>
      <c r="L108" s="23"/>
    </row>
    <row r="109" spans="1:12" ht="15.75">
      <c r="A109" s="18"/>
      <c r="B109" s="18"/>
      <c r="C109" s="20"/>
      <c r="D109" s="18"/>
      <c r="E109" s="18"/>
      <c r="F109" s="18"/>
      <c r="G109" s="45"/>
      <c r="H109" s="23"/>
      <c r="I109" s="23"/>
      <c r="J109" s="23"/>
      <c r="K109" s="23"/>
      <c r="L109" s="23"/>
    </row>
    <row r="110" spans="1:12" ht="15.75">
      <c r="A110" s="18"/>
      <c r="B110" s="18"/>
      <c r="C110" s="20"/>
      <c r="D110" s="18"/>
      <c r="E110" s="18"/>
      <c r="F110" s="18"/>
      <c r="G110" s="45"/>
      <c r="H110" s="23"/>
      <c r="I110" s="23"/>
      <c r="J110" s="23"/>
      <c r="K110" s="23"/>
      <c r="L110" s="23"/>
    </row>
    <row r="111" spans="1:12" ht="15.75">
      <c r="A111" s="18"/>
      <c r="B111" s="18"/>
      <c r="C111" s="20"/>
      <c r="D111" s="18"/>
      <c r="E111" s="18"/>
      <c r="F111" s="18"/>
      <c r="G111" s="45"/>
      <c r="H111" s="23"/>
      <c r="I111" s="23"/>
      <c r="J111" s="23"/>
      <c r="K111" s="23"/>
      <c r="L111" s="23"/>
    </row>
    <row r="112" spans="1:12" ht="15.75">
      <c r="A112" s="18"/>
      <c r="B112" s="18"/>
      <c r="C112" s="20"/>
      <c r="D112" s="18"/>
      <c r="E112" s="18"/>
      <c r="F112" s="18"/>
      <c r="G112" s="45"/>
      <c r="H112" s="23"/>
      <c r="I112" s="23"/>
      <c r="J112" s="23"/>
      <c r="K112" s="23"/>
      <c r="L112" s="23"/>
    </row>
    <row r="113" spans="1:12" ht="15.75">
      <c r="A113" s="18"/>
      <c r="B113" s="18"/>
      <c r="C113" s="20"/>
      <c r="D113" s="18"/>
      <c r="E113" s="18"/>
      <c r="F113" s="18"/>
      <c r="G113" s="45"/>
      <c r="H113" s="23"/>
      <c r="I113" s="23"/>
      <c r="J113" s="23"/>
      <c r="K113" s="23"/>
      <c r="L113" s="23"/>
    </row>
    <row r="114" spans="1:12" ht="15.75">
      <c r="A114" s="18"/>
      <c r="B114" s="18"/>
      <c r="C114" s="20"/>
      <c r="D114" s="18"/>
      <c r="E114" s="18"/>
      <c r="F114" s="18"/>
      <c r="G114" s="45"/>
      <c r="H114" s="23"/>
      <c r="I114" s="23"/>
      <c r="J114" s="23"/>
      <c r="K114" s="23"/>
      <c r="L114" s="23"/>
    </row>
    <row r="115" spans="1:12" ht="15.75">
      <c r="A115" s="18"/>
      <c r="B115" s="18"/>
      <c r="C115" s="20"/>
      <c r="D115" s="18"/>
      <c r="E115" s="18"/>
      <c r="F115" s="18"/>
      <c r="G115" s="45"/>
      <c r="H115" s="23"/>
      <c r="I115" s="23"/>
      <c r="J115" s="23"/>
      <c r="K115" s="23"/>
      <c r="L115" s="23"/>
    </row>
    <row r="116" spans="1:12" ht="15.75">
      <c r="A116" s="18"/>
      <c r="B116" s="18"/>
      <c r="C116" s="20"/>
      <c r="D116" s="18"/>
      <c r="E116" s="18"/>
      <c r="F116" s="18"/>
      <c r="G116" s="45"/>
      <c r="H116" s="23"/>
      <c r="I116" s="23"/>
      <c r="J116" s="23"/>
      <c r="K116" s="23"/>
      <c r="L116" s="23"/>
    </row>
    <row r="117" spans="1:12" ht="15.75">
      <c r="A117" s="18"/>
      <c r="B117" s="18"/>
      <c r="C117" s="20"/>
      <c r="D117" s="18"/>
      <c r="E117" s="18"/>
      <c r="F117" s="18"/>
      <c r="G117" s="45"/>
      <c r="H117" s="23"/>
      <c r="I117" s="23"/>
      <c r="J117" s="23"/>
      <c r="K117" s="23"/>
      <c r="L117" s="23"/>
    </row>
    <row r="118" spans="1:12" ht="15.75">
      <c r="A118" s="18"/>
      <c r="B118" s="18"/>
      <c r="C118" s="20"/>
      <c r="D118" s="18"/>
      <c r="E118" s="18"/>
      <c r="F118" s="18"/>
      <c r="G118" s="45"/>
      <c r="H118" s="23"/>
      <c r="I118" s="23"/>
      <c r="J118" s="23"/>
      <c r="K118" s="23"/>
      <c r="L118" s="23"/>
    </row>
    <row r="119" spans="1:12" ht="15.75">
      <c r="A119" s="18"/>
      <c r="B119" s="18"/>
      <c r="C119" s="20"/>
      <c r="D119" s="18"/>
      <c r="E119" s="18"/>
      <c r="F119" s="18"/>
      <c r="G119" s="45"/>
      <c r="H119" s="23"/>
      <c r="I119" s="23"/>
      <c r="J119" s="23"/>
      <c r="K119" s="23"/>
      <c r="L119" s="23"/>
    </row>
    <row r="120" spans="1:12" ht="15.75">
      <c r="A120" s="18"/>
      <c r="B120" s="18"/>
      <c r="C120" s="20"/>
      <c r="D120" s="18"/>
      <c r="E120" s="18"/>
      <c r="F120" s="18"/>
      <c r="G120" s="45"/>
      <c r="H120" s="23"/>
      <c r="I120" s="23"/>
      <c r="J120" s="23"/>
      <c r="K120" s="23"/>
      <c r="L120" s="23"/>
    </row>
    <row r="121" spans="1:12" ht="15.75">
      <c r="A121" s="18"/>
      <c r="B121" s="18"/>
      <c r="C121" s="20"/>
      <c r="D121" s="18"/>
      <c r="E121" s="18"/>
      <c r="F121" s="18"/>
      <c r="G121" s="45"/>
      <c r="H121" s="23"/>
      <c r="I121" s="23"/>
      <c r="J121" s="23"/>
      <c r="K121" s="23"/>
      <c r="L121" s="23"/>
    </row>
    <row r="122" spans="1:12" ht="15.75">
      <c r="A122" s="18"/>
      <c r="B122" s="18"/>
      <c r="C122" s="20"/>
      <c r="D122" s="18"/>
      <c r="E122" s="18"/>
      <c r="F122" s="18"/>
      <c r="G122" s="45"/>
      <c r="H122" s="23"/>
      <c r="I122" s="23"/>
      <c r="J122" s="23"/>
      <c r="K122" s="23"/>
      <c r="L122" s="23"/>
    </row>
    <row r="123" spans="1:12" ht="15.75">
      <c r="A123" s="18"/>
      <c r="B123" s="18"/>
      <c r="C123" s="20"/>
      <c r="D123" s="18"/>
      <c r="E123" s="18"/>
      <c r="F123" s="18"/>
      <c r="G123" s="45"/>
      <c r="H123" s="23"/>
      <c r="I123" s="23"/>
      <c r="J123" s="23"/>
      <c r="K123" s="23"/>
      <c r="L123" s="23"/>
    </row>
  </sheetData>
  <sheetProtection/>
  <mergeCells count="2">
    <mergeCell ref="C57:F57"/>
    <mergeCell ref="C25:F25"/>
  </mergeCells>
  <printOptions horizontalCentered="1"/>
  <pageMargins left="0.68" right="0.24" top="1.1811023622047245" bottom="0.984251968503937" header="0.3937007874015748" footer="0.5118110236220472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="85" zoomScaleSheetLayoutView="85" zoomScalePageLayoutView="0" workbookViewId="0" topLeftCell="B13">
      <selection activeCell="G5" sqref="G5:G27"/>
    </sheetView>
  </sheetViews>
  <sheetFormatPr defaultColWidth="9.140625" defaultRowHeight="12.75"/>
  <cols>
    <col min="1" max="1" width="3.140625" style="0" bestFit="1" customWidth="1"/>
    <col min="2" max="2" width="51.00390625" style="0" customWidth="1"/>
    <col min="3" max="3" width="47.140625" style="0" customWidth="1"/>
    <col min="4" max="4" width="7.7109375" style="0" bestFit="1" customWidth="1"/>
    <col min="5" max="5" width="8.7109375" style="0" bestFit="1" customWidth="1"/>
    <col min="6" max="6" width="20.00390625" style="0" customWidth="1"/>
    <col min="7" max="7" width="20.7109375" style="0" customWidth="1"/>
    <col min="9" max="9" width="13.8515625" style="0" bestFit="1" customWidth="1"/>
  </cols>
  <sheetData>
    <row r="1" spans="2:7" ht="15.75">
      <c r="B1" s="384" t="s">
        <v>525</v>
      </c>
      <c r="C1" s="385"/>
      <c r="D1" s="385"/>
      <c r="E1" s="385"/>
      <c r="F1" s="385"/>
      <c r="G1" s="385"/>
    </row>
    <row r="2" spans="2:7" ht="15.75">
      <c r="B2" s="746" t="s">
        <v>526</v>
      </c>
      <c r="C2" s="746"/>
      <c r="D2" s="746"/>
      <c r="E2" s="746"/>
      <c r="F2" s="746"/>
      <c r="G2" s="746"/>
    </row>
    <row r="3" spans="1:7" ht="39" customHeight="1">
      <c r="A3" s="367" t="s">
        <v>407</v>
      </c>
      <c r="B3" s="367" t="s">
        <v>408</v>
      </c>
      <c r="C3" s="367" t="s">
        <v>779</v>
      </c>
      <c r="D3" s="367" t="s">
        <v>455</v>
      </c>
      <c r="E3" s="367" t="s">
        <v>456</v>
      </c>
      <c r="F3" s="367" t="s">
        <v>457</v>
      </c>
      <c r="G3" s="368" t="s">
        <v>783</v>
      </c>
    </row>
    <row r="4" spans="1:7" ht="15">
      <c r="A4" s="374"/>
      <c r="B4" s="375" t="s">
        <v>409</v>
      </c>
      <c r="C4" s="375" t="s">
        <v>410</v>
      </c>
      <c r="D4" s="375"/>
      <c r="E4" s="375"/>
      <c r="F4" s="375"/>
      <c r="G4" s="375"/>
    </row>
    <row r="5" spans="1:7" ht="14.25">
      <c r="A5" s="376">
        <v>1</v>
      </c>
      <c r="B5" s="373" t="s">
        <v>411</v>
      </c>
      <c r="C5" s="373" t="s">
        <v>412</v>
      </c>
      <c r="D5" s="373" t="s">
        <v>413</v>
      </c>
      <c r="E5" s="376">
        <v>1</v>
      </c>
      <c r="F5" s="629">
        <v>14254611</v>
      </c>
      <c r="G5" s="629">
        <v>14254611</v>
      </c>
    </row>
    <row r="6" spans="1:7" ht="14.25">
      <c r="A6" s="370">
        <v>2</v>
      </c>
      <c r="B6" s="369" t="s">
        <v>414</v>
      </c>
      <c r="C6" s="369" t="s">
        <v>415</v>
      </c>
      <c r="D6" s="369" t="s">
        <v>413</v>
      </c>
      <c r="E6" s="370">
        <v>1</v>
      </c>
      <c r="F6" s="630">
        <v>11484295</v>
      </c>
      <c r="G6" s="630">
        <v>11484295</v>
      </c>
    </row>
    <row r="7" spans="1:7" ht="14.25">
      <c r="A7" s="376">
        <v>3</v>
      </c>
      <c r="B7" s="369" t="s">
        <v>416</v>
      </c>
      <c r="C7" s="369" t="s">
        <v>417</v>
      </c>
      <c r="D7" s="369" t="s">
        <v>413</v>
      </c>
      <c r="E7" s="370">
        <v>1</v>
      </c>
      <c r="F7" s="630">
        <v>19483351</v>
      </c>
      <c r="G7" s="630">
        <v>19483351</v>
      </c>
    </row>
    <row r="8" spans="1:7" ht="14.25">
      <c r="A8" s="370">
        <v>4</v>
      </c>
      <c r="B8" s="369" t="s">
        <v>418</v>
      </c>
      <c r="C8" s="369" t="s">
        <v>419</v>
      </c>
      <c r="D8" s="369" t="s">
        <v>413</v>
      </c>
      <c r="E8" s="370">
        <v>1</v>
      </c>
      <c r="F8" s="630">
        <v>16957717</v>
      </c>
      <c r="G8" s="630">
        <v>16957717</v>
      </c>
    </row>
    <row r="9" spans="1:7" ht="14.25">
      <c r="A9" s="376">
        <v>5</v>
      </c>
      <c r="B9" s="369" t="s">
        <v>420</v>
      </c>
      <c r="C9" s="369" t="s">
        <v>421</v>
      </c>
      <c r="D9" s="369" t="s">
        <v>413</v>
      </c>
      <c r="E9" s="370">
        <v>1</v>
      </c>
      <c r="F9" s="630">
        <v>27775345</v>
      </c>
      <c r="G9" s="630">
        <v>27775345</v>
      </c>
    </row>
    <row r="10" spans="1:7" ht="14.25">
      <c r="A10" s="370">
        <v>6</v>
      </c>
      <c r="B10" s="369" t="s">
        <v>422</v>
      </c>
      <c r="C10" s="369" t="s">
        <v>423</v>
      </c>
      <c r="D10" s="369" t="s">
        <v>413</v>
      </c>
      <c r="E10" s="370">
        <v>1</v>
      </c>
      <c r="F10" s="630">
        <v>37657667</v>
      </c>
      <c r="G10" s="630">
        <v>37657667</v>
      </c>
    </row>
    <row r="11" spans="1:7" ht="14.25">
      <c r="A11" s="376">
        <v>7</v>
      </c>
      <c r="B11" s="369" t="s">
        <v>424</v>
      </c>
      <c r="C11" s="369" t="s">
        <v>425</v>
      </c>
      <c r="D11" s="369" t="s">
        <v>413</v>
      </c>
      <c r="E11" s="370">
        <v>1</v>
      </c>
      <c r="F11" s="630">
        <v>31128629</v>
      </c>
      <c r="G11" s="630">
        <v>31128629</v>
      </c>
    </row>
    <row r="12" spans="1:7" ht="28.5">
      <c r="A12" s="370">
        <v>8</v>
      </c>
      <c r="B12" s="369" t="s">
        <v>426</v>
      </c>
      <c r="C12" s="369" t="s">
        <v>427</v>
      </c>
      <c r="D12" s="369" t="s">
        <v>413</v>
      </c>
      <c r="E12" s="370">
        <v>1</v>
      </c>
      <c r="F12" s="630">
        <v>11161007</v>
      </c>
      <c r="G12" s="630">
        <v>11161007</v>
      </c>
    </row>
    <row r="13" spans="1:7" ht="18.75" customHeight="1">
      <c r="A13" s="376">
        <v>9</v>
      </c>
      <c r="B13" s="369" t="s">
        <v>428</v>
      </c>
      <c r="C13" s="369" t="s">
        <v>429</v>
      </c>
      <c r="D13" s="369" t="s">
        <v>413</v>
      </c>
      <c r="E13" s="370">
        <v>1</v>
      </c>
      <c r="F13" s="630">
        <v>15486317</v>
      </c>
      <c r="G13" s="630">
        <v>15486317</v>
      </c>
    </row>
    <row r="14" spans="1:7" ht="14.25">
      <c r="A14" s="370">
        <v>10</v>
      </c>
      <c r="B14" s="369" t="s">
        <v>430</v>
      </c>
      <c r="C14" s="369" t="s">
        <v>431</v>
      </c>
      <c r="D14" s="369" t="s">
        <v>413</v>
      </c>
      <c r="E14" s="370">
        <v>1</v>
      </c>
      <c r="F14" s="630">
        <v>3570486</v>
      </c>
      <c r="G14" s="630">
        <v>3570486</v>
      </c>
    </row>
    <row r="15" spans="1:7" ht="42.75">
      <c r="A15" s="376">
        <v>11</v>
      </c>
      <c r="B15" s="369" t="s">
        <v>432</v>
      </c>
      <c r="C15" s="369" t="s">
        <v>433</v>
      </c>
      <c r="D15" s="369" t="s">
        <v>413</v>
      </c>
      <c r="E15" s="370">
        <v>1</v>
      </c>
      <c r="F15" s="630">
        <v>34785455</v>
      </c>
      <c r="G15" s="630">
        <v>34785455</v>
      </c>
    </row>
    <row r="16" spans="1:7" ht="14.25">
      <c r="A16" s="370">
        <v>12</v>
      </c>
      <c r="B16" s="369" t="s">
        <v>434</v>
      </c>
      <c r="C16" s="369" t="s">
        <v>435</v>
      </c>
      <c r="D16" s="369" t="s">
        <v>413</v>
      </c>
      <c r="E16" s="370">
        <v>1</v>
      </c>
      <c r="F16" s="630">
        <v>9363244</v>
      </c>
      <c r="G16" s="630">
        <v>9363244</v>
      </c>
    </row>
    <row r="17" spans="1:7" ht="14.25">
      <c r="A17" s="376">
        <v>13</v>
      </c>
      <c r="B17" s="369" t="s">
        <v>436</v>
      </c>
      <c r="C17" s="369" t="s">
        <v>437</v>
      </c>
      <c r="D17" s="369" t="s">
        <v>413</v>
      </c>
      <c r="E17" s="370">
        <v>1</v>
      </c>
      <c r="F17" s="630">
        <v>4950000</v>
      </c>
      <c r="G17" s="630">
        <v>4950000</v>
      </c>
    </row>
    <row r="18" spans="1:7" ht="14.25">
      <c r="A18" s="370">
        <v>14</v>
      </c>
      <c r="B18" s="369" t="s">
        <v>438</v>
      </c>
      <c r="C18" s="369" t="s">
        <v>439</v>
      </c>
      <c r="D18" s="369" t="s">
        <v>413</v>
      </c>
      <c r="E18" s="370">
        <v>1</v>
      </c>
      <c r="F18" s="630">
        <v>1045000</v>
      </c>
      <c r="G18" s="630">
        <v>1045000</v>
      </c>
    </row>
    <row r="19" spans="1:7" ht="14.25">
      <c r="A19" s="376">
        <v>15</v>
      </c>
      <c r="B19" s="369" t="s">
        <v>440</v>
      </c>
      <c r="C19" s="369" t="s">
        <v>441</v>
      </c>
      <c r="D19" s="369" t="s">
        <v>413</v>
      </c>
      <c r="E19" s="370">
        <v>1</v>
      </c>
      <c r="F19" s="630">
        <v>3181332</v>
      </c>
      <c r="G19" s="630">
        <v>3181332</v>
      </c>
    </row>
    <row r="20" spans="1:7" ht="20.25" customHeight="1">
      <c r="A20" s="370">
        <v>16</v>
      </c>
      <c r="B20" s="369" t="s">
        <v>442</v>
      </c>
      <c r="C20" s="369" t="s">
        <v>443</v>
      </c>
      <c r="D20" s="369" t="s">
        <v>413</v>
      </c>
      <c r="E20" s="370">
        <v>4</v>
      </c>
      <c r="F20" s="630">
        <v>4622233</v>
      </c>
      <c r="G20" s="630">
        <v>18488932</v>
      </c>
    </row>
    <row r="21" spans="1:7" ht="14.25">
      <c r="A21" s="376">
        <v>17</v>
      </c>
      <c r="B21" s="369" t="s">
        <v>444</v>
      </c>
      <c r="C21" s="369" t="s">
        <v>445</v>
      </c>
      <c r="D21" s="369" t="s">
        <v>413</v>
      </c>
      <c r="E21" s="370">
        <v>1</v>
      </c>
      <c r="F21" s="630">
        <v>4180000</v>
      </c>
      <c r="G21" s="630">
        <v>4180000</v>
      </c>
    </row>
    <row r="22" spans="1:7" ht="14.25">
      <c r="A22" s="370">
        <v>18</v>
      </c>
      <c r="B22" s="369" t="s">
        <v>446</v>
      </c>
      <c r="C22" s="369" t="s">
        <v>447</v>
      </c>
      <c r="D22" s="369" t="s">
        <v>413</v>
      </c>
      <c r="E22" s="370">
        <v>1</v>
      </c>
      <c r="F22" s="630">
        <v>2695000</v>
      </c>
      <c r="G22" s="630">
        <v>2695000</v>
      </c>
    </row>
    <row r="23" spans="1:7" ht="14.25">
      <c r="A23" s="376">
        <v>19</v>
      </c>
      <c r="B23" s="369" t="s">
        <v>448</v>
      </c>
      <c r="C23" s="369" t="s">
        <v>464</v>
      </c>
      <c r="D23" s="369" t="s">
        <v>413</v>
      </c>
      <c r="E23" s="370">
        <v>2</v>
      </c>
      <c r="F23" s="630">
        <v>5274770</v>
      </c>
      <c r="G23" s="630">
        <v>10549540</v>
      </c>
    </row>
    <row r="24" spans="1:7" ht="14.25">
      <c r="A24" s="370">
        <v>20</v>
      </c>
      <c r="B24" s="377" t="s">
        <v>449</v>
      </c>
      <c r="C24" s="377" t="s">
        <v>450</v>
      </c>
      <c r="D24" s="377" t="s">
        <v>413</v>
      </c>
      <c r="E24" s="378">
        <v>4</v>
      </c>
      <c r="F24" s="631">
        <v>6915700</v>
      </c>
      <c r="G24" s="631">
        <v>27662800</v>
      </c>
    </row>
    <row r="25" spans="1:7" ht="14.25">
      <c r="A25" s="376">
        <v>21</v>
      </c>
      <c r="B25" s="377" t="s">
        <v>460</v>
      </c>
      <c r="C25" s="380" t="s">
        <v>463</v>
      </c>
      <c r="D25" s="378" t="s">
        <v>6</v>
      </c>
      <c r="E25" s="381">
        <v>7523</v>
      </c>
      <c r="F25" s="631">
        <v>1650</v>
      </c>
      <c r="G25" s="631">
        <v>12412950</v>
      </c>
    </row>
    <row r="26" spans="1:7" ht="14.25">
      <c r="A26" s="370">
        <v>22</v>
      </c>
      <c r="B26" s="377" t="s">
        <v>461</v>
      </c>
      <c r="C26" s="377" t="s">
        <v>458</v>
      </c>
      <c r="D26" s="378" t="s">
        <v>6</v>
      </c>
      <c r="E26" s="381">
        <v>26083</v>
      </c>
      <c r="F26" s="631">
        <v>864</v>
      </c>
      <c r="G26" s="631">
        <v>22535712</v>
      </c>
    </row>
    <row r="27" spans="1:9" ht="15" thickBot="1">
      <c r="A27" s="372">
        <v>23</v>
      </c>
      <c r="B27" s="371" t="s">
        <v>462</v>
      </c>
      <c r="C27" s="371" t="s">
        <v>459</v>
      </c>
      <c r="D27" s="372" t="s">
        <v>24</v>
      </c>
      <c r="E27" s="382">
        <v>2318</v>
      </c>
      <c r="F27" s="632">
        <v>44110</v>
      </c>
      <c r="G27" s="633">
        <v>102246980</v>
      </c>
      <c r="I27" s="379"/>
    </row>
    <row r="28" spans="1:7" ht="18.75" thickBot="1">
      <c r="A28" s="364"/>
      <c r="B28" s="366" t="s">
        <v>451</v>
      </c>
      <c r="C28" s="366" t="s">
        <v>452</v>
      </c>
      <c r="D28" s="363"/>
      <c r="E28" s="365"/>
      <c r="F28" s="364"/>
      <c r="G28" s="628">
        <f>SUM(G5:G27)</f>
        <v>443056370</v>
      </c>
    </row>
    <row r="29" spans="1:7" ht="15">
      <c r="A29" s="364"/>
      <c r="B29" s="364" t="s">
        <v>453</v>
      </c>
      <c r="C29" s="363" t="s">
        <v>454</v>
      </c>
      <c r="D29" s="363"/>
      <c r="E29" s="365"/>
      <c r="F29" s="364"/>
      <c r="G29" s="364"/>
    </row>
    <row r="30" spans="1:7" ht="15">
      <c r="A30" s="364"/>
      <c r="B30" s="364"/>
      <c r="C30" s="363"/>
      <c r="D30" s="363"/>
      <c r="E30" s="365"/>
      <c r="F30" s="364"/>
      <c r="G30" s="364"/>
    </row>
  </sheetData>
  <sheetProtection/>
  <mergeCells count="1">
    <mergeCell ref="B2:G2"/>
  </mergeCells>
  <printOptions/>
  <pageMargins left="1.73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H79"/>
  <sheetViews>
    <sheetView view="pageBreakPreview" zoomScale="75" zoomScaleNormal="75" zoomScaleSheetLayoutView="75" workbookViewId="0" topLeftCell="D1">
      <selection activeCell="E17" sqref="E17"/>
    </sheetView>
  </sheetViews>
  <sheetFormatPr defaultColWidth="9.140625" defaultRowHeight="12.75"/>
  <cols>
    <col min="1" max="1" width="9.140625" style="466" customWidth="1"/>
    <col min="2" max="2" width="62.28125" style="467" customWidth="1"/>
    <col min="3" max="3" width="72.7109375" style="467" hidden="1" customWidth="1"/>
    <col min="4" max="4" width="74.8515625" style="465" customWidth="1"/>
    <col min="5" max="5" width="19.7109375" style="467" customWidth="1"/>
    <col min="6" max="6" width="25.7109375" style="468" customWidth="1"/>
    <col min="7" max="7" width="22.7109375" style="467" customWidth="1"/>
    <col min="8" max="8" width="15.28125" style="467" customWidth="1"/>
    <col min="9" max="9" width="21.7109375" style="467" bestFit="1" customWidth="1"/>
    <col min="10" max="10" width="20.8515625" style="467" bestFit="1" customWidth="1"/>
    <col min="11" max="11" width="15.00390625" style="467" bestFit="1" customWidth="1"/>
    <col min="12" max="16384" width="9.140625" style="467" customWidth="1"/>
  </cols>
  <sheetData>
    <row r="1" spans="1:6" s="390" customFormat="1" ht="21" customHeight="1">
      <c r="A1" s="386" t="s">
        <v>529</v>
      </c>
      <c r="B1" s="387" t="s">
        <v>530</v>
      </c>
      <c r="C1" s="388"/>
      <c r="D1" s="388"/>
      <c r="E1" s="388"/>
      <c r="F1" s="389"/>
    </row>
    <row r="2" spans="1:9" s="390" customFormat="1" ht="15.75" customHeight="1">
      <c r="A2" s="386"/>
      <c r="B2" s="391"/>
      <c r="C2" s="391"/>
      <c r="D2" s="391"/>
      <c r="E2" s="391"/>
      <c r="F2" s="392"/>
      <c r="G2" s="391"/>
      <c r="H2" s="393"/>
      <c r="I2" s="393"/>
    </row>
    <row r="3" spans="1:9" s="390" customFormat="1" ht="15.75" customHeight="1">
      <c r="A3" s="386"/>
      <c r="B3" s="747" t="s">
        <v>774</v>
      </c>
      <c r="C3" s="748"/>
      <c r="D3" s="748"/>
      <c r="E3" s="394"/>
      <c r="F3" s="395"/>
      <c r="G3" s="394"/>
      <c r="H3" s="394"/>
      <c r="I3" s="396"/>
    </row>
    <row r="4" spans="1:9" s="390" customFormat="1" ht="15.75" customHeight="1">
      <c r="A4" s="386"/>
      <c r="B4" s="397" t="s">
        <v>773</v>
      </c>
      <c r="C4" s="398"/>
      <c r="D4" s="398"/>
      <c r="F4" s="399"/>
      <c r="G4" s="398"/>
      <c r="H4" s="396"/>
      <c r="I4" s="396"/>
    </row>
    <row r="5" spans="1:9" s="390" customFormat="1" ht="18.75" customHeight="1">
      <c r="A5" s="386"/>
      <c r="B5" s="400"/>
      <c r="C5" s="400"/>
      <c r="D5" s="400"/>
      <c r="E5" s="401"/>
      <c r="F5" s="402"/>
      <c r="G5" s="400"/>
      <c r="H5" s="396"/>
      <c r="I5" s="396"/>
    </row>
    <row r="6" spans="1:86" s="408" customFormat="1" ht="37.5" customHeight="1">
      <c r="A6" s="403"/>
      <c r="B6" s="404" t="s">
        <v>531</v>
      </c>
      <c r="C6" s="405"/>
      <c r="D6" s="405" t="s">
        <v>532</v>
      </c>
      <c r="E6" s="405" t="s">
        <v>533</v>
      </c>
      <c r="F6" s="406" t="s">
        <v>534</v>
      </c>
      <c r="G6" s="391"/>
      <c r="H6" s="393"/>
      <c r="I6" s="393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</row>
    <row r="7" spans="1:11" s="390" customFormat="1" ht="18.75" customHeight="1">
      <c r="A7" s="409">
        <v>100</v>
      </c>
      <c r="B7" s="410" t="s">
        <v>535</v>
      </c>
      <c r="C7" s="411"/>
      <c r="D7" s="412" t="s">
        <v>536</v>
      </c>
      <c r="E7" s="413"/>
      <c r="F7" s="434">
        <v>936532242</v>
      </c>
      <c r="G7" s="414"/>
      <c r="H7" s="415"/>
      <c r="I7" s="416"/>
      <c r="J7" s="417"/>
      <c r="K7" s="417"/>
    </row>
    <row r="8" spans="1:11" s="390" customFormat="1" ht="18.75" customHeight="1">
      <c r="A8" s="409">
        <v>300</v>
      </c>
      <c r="B8" s="410" t="s">
        <v>537</v>
      </c>
      <c r="C8" s="411"/>
      <c r="D8" s="418" t="s">
        <v>538</v>
      </c>
      <c r="E8" s="413"/>
      <c r="F8" s="434">
        <v>1917334</v>
      </c>
      <c r="G8" s="414"/>
      <c r="H8" s="419"/>
      <c r="I8" s="416"/>
      <c r="J8" s="417"/>
      <c r="K8" s="417"/>
    </row>
    <row r="9" spans="1:11" s="390" customFormat="1" ht="18.75" customHeight="1">
      <c r="A9" s="409">
        <v>400</v>
      </c>
      <c r="B9" s="410" t="s">
        <v>539</v>
      </c>
      <c r="C9" s="411"/>
      <c r="D9" s="420" t="s">
        <v>540</v>
      </c>
      <c r="E9" s="421"/>
      <c r="F9" s="434">
        <v>52448194</v>
      </c>
      <c r="G9" s="414"/>
      <c r="H9" s="419"/>
      <c r="I9" s="416"/>
      <c r="J9" s="417"/>
      <c r="K9" s="417"/>
    </row>
    <row r="10" spans="1:11" s="390" customFormat="1" ht="18.75" customHeight="1">
      <c r="A10" s="409">
        <v>500</v>
      </c>
      <c r="B10" s="410" t="s">
        <v>541</v>
      </c>
      <c r="C10" s="411"/>
      <c r="D10" s="420" t="s">
        <v>542</v>
      </c>
      <c r="E10" s="421"/>
      <c r="F10" s="434">
        <v>3932342520</v>
      </c>
      <c r="G10" s="414"/>
      <c r="H10" s="419"/>
      <c r="I10" s="416"/>
      <c r="J10" s="417"/>
      <c r="K10" s="417"/>
    </row>
    <row r="11" spans="1:11" s="390" customFormat="1" ht="18.75" customHeight="1">
      <c r="A11" s="409">
        <v>600</v>
      </c>
      <c r="B11" s="410" t="s">
        <v>543</v>
      </c>
      <c r="C11" s="411"/>
      <c r="D11" s="420" t="s">
        <v>545</v>
      </c>
      <c r="E11" s="421"/>
      <c r="F11" s="434">
        <v>1099924929</v>
      </c>
      <c r="G11" s="414"/>
      <c r="H11" s="419"/>
      <c r="I11" s="416"/>
      <c r="J11" s="417"/>
      <c r="K11" s="417"/>
    </row>
    <row r="12" spans="1:11" s="390" customFormat="1" ht="18.75" customHeight="1">
      <c r="A12" s="409">
        <v>700</v>
      </c>
      <c r="B12" s="410" t="s">
        <v>546</v>
      </c>
      <c r="C12" s="411"/>
      <c r="D12" s="420" t="s">
        <v>547</v>
      </c>
      <c r="E12" s="421"/>
      <c r="F12" s="434">
        <v>2699891815</v>
      </c>
      <c r="G12" s="414"/>
      <c r="H12" s="419"/>
      <c r="I12" s="416"/>
      <c r="J12" s="417"/>
      <c r="K12" s="417"/>
    </row>
    <row r="13" spans="1:11" s="390" customFormat="1" ht="18.75" customHeight="1">
      <c r="A13" s="409">
        <v>800</v>
      </c>
      <c r="B13" s="410" t="s">
        <v>548</v>
      </c>
      <c r="C13" s="411"/>
      <c r="D13" s="420" t="s">
        <v>549</v>
      </c>
      <c r="E13" s="421"/>
      <c r="F13" s="434">
        <v>1722904251</v>
      </c>
      <c r="G13" s="414"/>
      <c r="H13" s="419"/>
      <c r="I13" s="416"/>
      <c r="J13" s="417"/>
      <c r="K13" s="417"/>
    </row>
    <row r="14" spans="1:11" s="390" customFormat="1" ht="18.75" customHeight="1">
      <c r="A14" s="409">
        <v>900</v>
      </c>
      <c r="B14" s="410" t="s">
        <v>550</v>
      </c>
      <c r="C14" s="411"/>
      <c r="D14" s="420" t="s">
        <v>551</v>
      </c>
      <c r="E14" s="421"/>
      <c r="F14" s="434">
        <v>1079202772</v>
      </c>
      <c r="G14" s="414"/>
      <c r="H14" s="419"/>
      <c r="I14" s="416"/>
      <c r="J14" s="417"/>
      <c r="K14" s="417"/>
    </row>
    <row r="15" spans="1:11" s="390" customFormat="1" ht="18.75" customHeight="1">
      <c r="A15" s="409">
        <v>1000</v>
      </c>
      <c r="B15" s="410" t="s">
        <v>552</v>
      </c>
      <c r="C15" s="411"/>
      <c r="D15" s="420" t="s">
        <v>553</v>
      </c>
      <c r="E15" s="421"/>
      <c r="F15" s="434">
        <v>269856000</v>
      </c>
      <c r="G15" s="414"/>
      <c r="H15" s="419"/>
      <c r="I15" s="416"/>
      <c r="J15" s="417"/>
      <c r="K15" s="417"/>
    </row>
    <row r="16" spans="1:11" s="390" customFormat="1" ht="18.75" customHeight="1">
      <c r="A16" s="409">
        <v>1100</v>
      </c>
      <c r="B16" s="410" t="s">
        <v>554</v>
      </c>
      <c r="C16" s="411"/>
      <c r="D16" s="420" t="s">
        <v>555</v>
      </c>
      <c r="E16" s="421"/>
      <c r="F16" s="434">
        <v>16894674</v>
      </c>
      <c r="G16" s="414"/>
      <c r="H16" s="419"/>
      <c r="I16" s="416"/>
      <c r="J16" s="417"/>
      <c r="K16" s="417"/>
    </row>
    <row r="17" spans="1:11" s="390" customFormat="1" ht="18.75" customHeight="1">
      <c r="A17" s="409">
        <v>1200</v>
      </c>
      <c r="B17" s="410" t="s">
        <v>556</v>
      </c>
      <c r="C17" s="411"/>
      <c r="D17" s="420" t="s">
        <v>557</v>
      </c>
      <c r="E17" s="421"/>
      <c r="F17" s="434">
        <v>43058362</v>
      </c>
      <c r="G17" s="414"/>
      <c r="H17" s="419"/>
      <c r="I17" s="416"/>
      <c r="J17" s="417"/>
      <c r="K17" s="417"/>
    </row>
    <row r="18" spans="1:11" s="390" customFormat="1" ht="18.75" customHeight="1">
      <c r="A18" s="409">
        <v>1300</v>
      </c>
      <c r="B18" s="410" t="s">
        <v>558</v>
      </c>
      <c r="C18" s="411"/>
      <c r="D18" s="420" t="s">
        <v>544</v>
      </c>
      <c r="E18" s="421"/>
      <c r="F18" s="434">
        <v>852413938</v>
      </c>
      <c r="G18" s="414"/>
      <c r="H18" s="419"/>
      <c r="I18" s="416"/>
      <c r="J18" s="417"/>
      <c r="K18" s="417"/>
    </row>
    <row r="19" spans="1:11" s="390" customFormat="1" ht="18.75" customHeight="1">
      <c r="A19" s="409">
        <v>1400</v>
      </c>
      <c r="B19" s="410" t="s">
        <v>559</v>
      </c>
      <c r="C19" s="411"/>
      <c r="D19" s="420" t="s">
        <v>560</v>
      </c>
      <c r="E19" s="421"/>
      <c r="F19" s="434">
        <v>203518112</v>
      </c>
      <c r="G19" s="414"/>
      <c r="H19" s="419"/>
      <c r="I19" s="416"/>
      <c r="J19" s="417"/>
      <c r="K19" s="417"/>
    </row>
    <row r="20" spans="1:11" s="390" customFormat="1" ht="18.75" customHeight="1">
      <c r="A20" s="409">
        <v>1600</v>
      </c>
      <c r="B20" s="410" t="s">
        <v>561</v>
      </c>
      <c r="C20" s="411"/>
      <c r="D20" s="420" t="s">
        <v>562</v>
      </c>
      <c r="E20" s="421"/>
      <c r="F20" s="434">
        <v>5098342201</v>
      </c>
      <c r="G20" s="414"/>
      <c r="H20" s="419"/>
      <c r="I20" s="416"/>
      <c r="J20" s="417"/>
      <c r="K20" s="417"/>
    </row>
    <row r="21" spans="1:11" s="390" customFormat="1" ht="18.75" customHeight="1">
      <c r="A21" s="409"/>
      <c r="B21" s="410" t="s">
        <v>771</v>
      </c>
      <c r="C21" s="411"/>
      <c r="D21" s="420" t="s">
        <v>772</v>
      </c>
      <c r="E21" s="421"/>
      <c r="F21" s="434">
        <v>443056370</v>
      </c>
      <c r="G21" s="414"/>
      <c r="H21" s="419"/>
      <c r="I21" s="416"/>
      <c r="J21" s="417"/>
      <c r="K21" s="417"/>
    </row>
    <row r="22" spans="1:11" s="390" customFormat="1" ht="18.75" customHeight="1" thickBot="1">
      <c r="A22" s="422" t="s">
        <v>563</v>
      </c>
      <c r="B22" s="423" t="s">
        <v>564</v>
      </c>
      <c r="C22" s="424"/>
      <c r="D22" s="425" t="s">
        <v>565</v>
      </c>
      <c r="E22" s="426"/>
      <c r="F22" s="640">
        <v>82609517</v>
      </c>
      <c r="G22" s="414"/>
      <c r="H22" s="419"/>
      <c r="I22" s="416"/>
      <c r="J22" s="417"/>
      <c r="K22" s="417"/>
    </row>
    <row r="23" spans="1:11" s="390" customFormat="1" ht="18.75" customHeight="1" thickBot="1">
      <c r="A23" s="427" t="s">
        <v>566</v>
      </c>
      <c r="B23" s="411" t="s">
        <v>567</v>
      </c>
      <c r="C23" s="411"/>
      <c r="D23" s="428" t="s">
        <v>568</v>
      </c>
      <c r="E23" s="639"/>
      <c r="F23" s="641">
        <f>SUM(F7:F22)</f>
        <v>18534913231</v>
      </c>
      <c r="G23" s="414"/>
      <c r="H23" s="429"/>
      <c r="I23" s="416"/>
      <c r="J23" s="417"/>
      <c r="K23" s="417"/>
    </row>
    <row r="24" spans="1:11" s="390" customFormat="1" ht="18.75" customHeight="1">
      <c r="A24" s="427" t="s">
        <v>569</v>
      </c>
      <c r="B24" s="430" t="s">
        <v>585</v>
      </c>
      <c r="C24" s="431"/>
      <c r="D24" s="428" t="s">
        <v>570</v>
      </c>
      <c r="E24" s="426"/>
      <c r="F24" s="634"/>
      <c r="G24" s="432"/>
      <c r="H24" s="419"/>
      <c r="I24" s="416"/>
      <c r="J24" s="416"/>
      <c r="K24" s="417"/>
    </row>
    <row r="25" spans="1:11" s="390" customFormat="1" ht="18.75" customHeight="1">
      <c r="A25" s="427" t="s">
        <v>571</v>
      </c>
      <c r="B25" s="411" t="s">
        <v>572</v>
      </c>
      <c r="C25" s="411"/>
      <c r="D25" s="433" t="s">
        <v>573</v>
      </c>
      <c r="E25" s="413"/>
      <c r="F25" s="434"/>
      <c r="G25" s="432"/>
      <c r="H25" s="419"/>
      <c r="I25" s="435"/>
      <c r="J25" s="435"/>
      <c r="K25" s="417"/>
    </row>
    <row r="26" spans="1:11" s="390" customFormat="1" ht="18.75" customHeight="1">
      <c r="A26" s="427" t="s">
        <v>574</v>
      </c>
      <c r="B26" s="424" t="s">
        <v>575</v>
      </c>
      <c r="C26" s="424"/>
      <c r="D26" s="436" t="s">
        <v>576</v>
      </c>
      <c r="E26" s="413"/>
      <c r="F26" s="434"/>
      <c r="G26" s="437"/>
      <c r="H26" s="419"/>
      <c r="I26" s="435"/>
      <c r="J26" s="435"/>
      <c r="K26" s="417"/>
    </row>
    <row r="27" spans="1:11" s="390" customFormat="1" ht="18.75" customHeight="1" thickBot="1">
      <c r="A27" s="427" t="s">
        <v>577</v>
      </c>
      <c r="B27" s="424" t="s">
        <v>578</v>
      </c>
      <c r="C27" s="424"/>
      <c r="D27" s="436" t="s">
        <v>579</v>
      </c>
      <c r="E27" s="426"/>
      <c r="F27" s="434">
        <v>2224189587</v>
      </c>
      <c r="G27" s="438"/>
      <c r="H27" s="439"/>
      <c r="I27" s="435"/>
      <c r="J27" s="435"/>
      <c r="K27" s="417"/>
    </row>
    <row r="28" spans="1:11" s="448" customFormat="1" ht="18.75" customHeight="1" thickBot="1">
      <c r="A28" s="440" t="s">
        <v>580</v>
      </c>
      <c r="B28" s="441" t="s">
        <v>581</v>
      </c>
      <c r="C28" s="441"/>
      <c r="D28" s="442" t="s">
        <v>582</v>
      </c>
      <c r="E28" s="443"/>
      <c r="F28" s="444">
        <v>20759102818</v>
      </c>
      <c r="G28" s="445"/>
      <c r="H28" s="446"/>
      <c r="I28" s="447"/>
      <c r="J28" s="447"/>
      <c r="K28" s="417"/>
    </row>
    <row r="29" spans="1:9" s="390" customFormat="1" ht="6" customHeight="1">
      <c r="A29" s="386"/>
      <c r="B29" s="449"/>
      <c r="C29" s="449"/>
      <c r="D29" s="394"/>
      <c r="E29" s="396"/>
      <c r="F29" s="449"/>
      <c r="G29" s="437"/>
      <c r="H29" s="396"/>
      <c r="I29" s="396"/>
    </row>
    <row r="30" spans="1:9" s="390" customFormat="1" ht="15.75" customHeight="1">
      <c r="A30" s="386"/>
      <c r="B30" s="394" t="s">
        <v>583</v>
      </c>
      <c r="C30" s="394"/>
      <c r="D30" s="394"/>
      <c r="E30" s="394"/>
      <c r="F30" s="395"/>
      <c r="G30" s="432"/>
      <c r="H30" s="396"/>
      <c r="I30" s="396"/>
    </row>
    <row r="31" spans="1:9" s="390" customFormat="1" ht="15.75" customHeight="1">
      <c r="A31" s="386"/>
      <c r="B31" s="394" t="s">
        <v>584</v>
      </c>
      <c r="C31" s="394"/>
      <c r="D31" s="450"/>
      <c r="E31" s="451"/>
      <c r="F31" s="402"/>
      <c r="G31" s="432"/>
      <c r="H31" s="396"/>
      <c r="I31" s="396"/>
    </row>
    <row r="32" spans="1:7" s="390" customFormat="1" ht="15.75" customHeight="1">
      <c r="A32" s="386"/>
      <c r="D32" s="452"/>
      <c r="E32" s="453"/>
      <c r="F32" s="454" t="s">
        <v>529</v>
      </c>
      <c r="G32" s="438" t="s">
        <v>529</v>
      </c>
    </row>
    <row r="33" spans="1:9" s="390" customFormat="1" ht="15.75" customHeight="1">
      <c r="A33" s="386"/>
      <c r="B33" s="455"/>
      <c r="C33" s="455"/>
      <c r="D33" s="450"/>
      <c r="E33" s="453"/>
      <c r="F33" s="454"/>
      <c r="G33" s="456"/>
      <c r="I33" s="457"/>
    </row>
    <row r="34" spans="1:6" s="390" customFormat="1" ht="15.75" customHeight="1">
      <c r="A34" s="386"/>
      <c r="D34" s="450"/>
      <c r="E34" s="458"/>
      <c r="F34" s="454"/>
    </row>
    <row r="35" spans="1:6" s="390" customFormat="1" ht="15.75" customHeight="1">
      <c r="A35" s="386"/>
      <c r="D35" s="459"/>
      <c r="E35" s="458"/>
      <c r="F35" s="454"/>
    </row>
    <row r="36" spans="1:6" s="390" customFormat="1" ht="15.75" customHeight="1">
      <c r="A36" s="386"/>
      <c r="B36" s="460"/>
      <c r="C36" s="460"/>
      <c r="D36" s="450"/>
      <c r="F36" s="454"/>
    </row>
    <row r="37" spans="1:6" s="390" customFormat="1" ht="15.75" customHeight="1">
      <c r="A37" s="386"/>
      <c r="D37" s="450"/>
      <c r="F37" s="454"/>
    </row>
    <row r="38" spans="1:6" s="390" customFormat="1" ht="15.75" customHeight="1">
      <c r="A38" s="386"/>
      <c r="D38" s="450"/>
      <c r="F38" s="454"/>
    </row>
    <row r="39" spans="1:6" s="390" customFormat="1" ht="15.75" customHeight="1">
      <c r="A39" s="386"/>
      <c r="D39" s="410"/>
      <c r="F39" s="454"/>
    </row>
    <row r="40" spans="1:6" s="390" customFormat="1" ht="15.75" customHeight="1">
      <c r="A40" s="386"/>
      <c r="B40" s="410"/>
      <c r="C40" s="410"/>
      <c r="D40" s="449"/>
      <c r="E40" s="410"/>
      <c r="F40" s="454"/>
    </row>
    <row r="41" spans="1:6" s="390" customFormat="1" ht="15.75" customHeight="1">
      <c r="A41" s="386"/>
      <c r="B41" s="449"/>
      <c r="C41" s="449"/>
      <c r="D41" s="450"/>
      <c r="F41" s="454"/>
    </row>
    <row r="42" spans="1:6" s="463" customFormat="1" ht="15.75" customHeight="1">
      <c r="A42" s="461"/>
      <c r="B42" s="390"/>
      <c r="C42" s="390"/>
      <c r="D42" s="462"/>
      <c r="F42" s="464"/>
    </row>
    <row r="43" spans="1:6" s="463" customFormat="1" ht="15.75" customHeight="1">
      <c r="A43" s="461"/>
      <c r="D43" s="462"/>
      <c r="F43" s="464"/>
    </row>
    <row r="44" spans="1:6" s="463" customFormat="1" ht="15.75" customHeight="1">
      <c r="A44" s="461"/>
      <c r="D44" s="462"/>
      <c r="F44" s="464"/>
    </row>
    <row r="45" spans="1:6" s="463" customFormat="1" ht="15.75" customHeight="1">
      <c r="A45" s="461"/>
      <c r="D45" s="462"/>
      <c r="F45" s="464"/>
    </row>
    <row r="46" spans="1:6" s="463" customFormat="1" ht="15.75" customHeight="1">
      <c r="A46" s="461"/>
      <c r="D46" s="462"/>
      <c r="F46" s="464"/>
    </row>
    <row r="47" spans="1:6" s="463" customFormat="1" ht="15.75" customHeight="1">
      <c r="A47" s="461"/>
      <c r="D47" s="462"/>
      <c r="F47" s="464"/>
    </row>
    <row r="48" spans="1:6" s="463" customFormat="1" ht="15.75" customHeight="1">
      <c r="A48" s="461"/>
      <c r="D48" s="462"/>
      <c r="F48" s="464"/>
    </row>
    <row r="49" spans="1:6" s="463" customFormat="1" ht="15.75" customHeight="1">
      <c r="A49" s="461"/>
      <c r="D49" s="462"/>
      <c r="F49" s="464"/>
    </row>
    <row r="50" spans="1:6" s="463" customFormat="1" ht="15.75" customHeight="1">
      <c r="A50" s="461"/>
      <c r="D50" s="462"/>
      <c r="F50" s="464"/>
    </row>
    <row r="51" spans="1:6" s="463" customFormat="1" ht="15.75" customHeight="1">
      <c r="A51" s="461"/>
      <c r="D51" s="462"/>
      <c r="F51" s="464"/>
    </row>
    <row r="52" spans="1:6" s="463" customFormat="1" ht="15.75" customHeight="1">
      <c r="A52" s="461"/>
      <c r="D52" s="462"/>
      <c r="F52" s="464"/>
    </row>
    <row r="53" spans="1:6" s="463" customFormat="1" ht="15.75" customHeight="1">
      <c r="A53" s="461"/>
      <c r="D53" s="462"/>
      <c r="F53" s="464"/>
    </row>
    <row r="54" spans="1:6" s="463" customFormat="1" ht="15.75" customHeight="1">
      <c r="A54" s="461"/>
      <c r="D54" s="462"/>
      <c r="F54" s="464"/>
    </row>
    <row r="55" spans="1:6" s="463" customFormat="1" ht="15.75" customHeight="1">
      <c r="A55" s="461"/>
      <c r="D55" s="462"/>
      <c r="F55" s="464"/>
    </row>
    <row r="56" spans="1:6" s="463" customFormat="1" ht="15.75" customHeight="1">
      <c r="A56" s="461"/>
      <c r="D56" s="462"/>
      <c r="F56" s="464"/>
    </row>
    <row r="57" spans="1:6" s="463" customFormat="1" ht="15.75" customHeight="1">
      <c r="A57" s="461"/>
      <c r="D57" s="462"/>
      <c r="F57" s="464"/>
    </row>
    <row r="58" spans="1:6" s="463" customFormat="1" ht="15.75" customHeight="1">
      <c r="A58" s="461"/>
      <c r="D58" s="462"/>
      <c r="F58" s="464"/>
    </row>
    <row r="59" spans="1:6" s="463" customFormat="1" ht="15.75" customHeight="1">
      <c r="A59" s="461"/>
      <c r="D59" s="462"/>
      <c r="F59" s="464"/>
    </row>
    <row r="60" spans="1:6" s="463" customFormat="1" ht="15.75" customHeight="1">
      <c r="A60" s="461"/>
      <c r="D60" s="462"/>
      <c r="F60" s="464"/>
    </row>
    <row r="61" spans="1:6" s="463" customFormat="1" ht="15.75" customHeight="1">
      <c r="A61" s="461"/>
      <c r="D61" s="462"/>
      <c r="F61" s="464"/>
    </row>
    <row r="62" spans="1:6" s="463" customFormat="1" ht="15.75" customHeight="1">
      <c r="A62" s="461"/>
      <c r="D62" s="462"/>
      <c r="F62" s="464"/>
    </row>
    <row r="63" spans="1:6" s="463" customFormat="1" ht="15.75" customHeight="1">
      <c r="A63" s="461"/>
      <c r="D63" s="462"/>
      <c r="F63" s="464"/>
    </row>
    <row r="64" spans="1:6" s="463" customFormat="1" ht="15.75" customHeight="1">
      <c r="A64" s="461"/>
      <c r="D64" s="462"/>
      <c r="F64" s="464"/>
    </row>
    <row r="65" spans="1:6" s="463" customFormat="1" ht="15.75" customHeight="1">
      <c r="A65" s="461"/>
      <c r="D65" s="462"/>
      <c r="F65" s="464"/>
    </row>
    <row r="66" spans="1:6" s="463" customFormat="1" ht="15.75" customHeight="1">
      <c r="A66" s="461"/>
      <c r="D66" s="462"/>
      <c r="F66" s="464"/>
    </row>
    <row r="67" spans="1:6" s="463" customFormat="1" ht="15.75" customHeight="1">
      <c r="A67" s="461"/>
      <c r="D67" s="462"/>
      <c r="F67" s="464"/>
    </row>
    <row r="68" spans="1:6" s="463" customFormat="1" ht="15.75" customHeight="1">
      <c r="A68" s="461"/>
      <c r="D68" s="462"/>
      <c r="F68" s="464"/>
    </row>
    <row r="69" spans="1:6" s="463" customFormat="1" ht="15.75" customHeight="1">
      <c r="A69" s="461"/>
      <c r="D69" s="462"/>
      <c r="F69" s="464"/>
    </row>
    <row r="70" spans="1:6" s="463" customFormat="1" ht="15.75" customHeight="1">
      <c r="A70" s="461"/>
      <c r="D70" s="462"/>
      <c r="F70" s="464"/>
    </row>
    <row r="71" spans="1:6" s="463" customFormat="1" ht="15.75" customHeight="1">
      <c r="A71" s="461"/>
      <c r="D71" s="462"/>
      <c r="F71" s="464"/>
    </row>
    <row r="72" spans="1:6" s="463" customFormat="1" ht="15.75" customHeight="1">
      <c r="A72" s="461"/>
      <c r="D72" s="462"/>
      <c r="F72" s="464"/>
    </row>
    <row r="73" spans="1:6" s="463" customFormat="1" ht="15.75" customHeight="1">
      <c r="A73" s="461"/>
      <c r="D73" s="462"/>
      <c r="F73" s="464"/>
    </row>
    <row r="74" spans="1:6" s="463" customFormat="1" ht="15.75" customHeight="1">
      <c r="A74" s="461"/>
      <c r="D74" s="462"/>
      <c r="F74" s="464"/>
    </row>
    <row r="75" spans="1:6" s="463" customFormat="1" ht="15.75" customHeight="1">
      <c r="A75" s="461"/>
      <c r="D75" s="462"/>
      <c r="F75" s="464"/>
    </row>
    <row r="76" spans="1:6" s="463" customFormat="1" ht="15.75" customHeight="1">
      <c r="A76" s="461"/>
      <c r="D76" s="462"/>
      <c r="F76" s="464"/>
    </row>
    <row r="77" spans="1:6" s="463" customFormat="1" ht="15.75" customHeight="1">
      <c r="A77" s="461"/>
      <c r="D77" s="462"/>
      <c r="F77" s="464"/>
    </row>
    <row r="78" spans="1:6" s="463" customFormat="1" ht="15.75" customHeight="1">
      <c r="A78" s="461"/>
      <c r="D78" s="462"/>
      <c r="F78" s="464"/>
    </row>
    <row r="79" spans="1:6" s="463" customFormat="1" ht="15.75" customHeight="1">
      <c r="A79" s="461"/>
      <c r="D79" s="465"/>
      <c r="F79" s="464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</sheetData>
  <sheetProtection/>
  <mergeCells count="1"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&amp;LAlmaty-Korday-Blagoveshenka
-Merke-Tashkent-Termez
Road Reconstruction Project
Section km 536-km593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10.7109375" style="499" customWidth="1"/>
    <col min="2" max="2" width="42.57421875" style="499" customWidth="1"/>
    <col min="3" max="3" width="49.00390625" style="499" customWidth="1"/>
    <col min="4" max="4" width="12.8515625" style="499" customWidth="1"/>
    <col min="5" max="5" width="13.28125" style="499" customWidth="1"/>
    <col min="6" max="6" width="23.140625" style="499" customWidth="1"/>
    <col min="7" max="7" width="21.7109375" style="504" bestFit="1" customWidth="1"/>
    <col min="8" max="8" width="9.140625" style="499" customWidth="1"/>
    <col min="9" max="9" width="11.57421875" style="499" bestFit="1" customWidth="1"/>
    <col min="10" max="16384" width="9.140625" style="499" customWidth="1"/>
  </cols>
  <sheetData>
    <row r="1" spans="1:7" s="469" customFormat="1" ht="15.75">
      <c r="A1" s="749" t="s">
        <v>586</v>
      </c>
      <c r="B1" s="749"/>
      <c r="C1" s="749"/>
      <c r="D1" s="749"/>
      <c r="E1" s="749"/>
      <c r="F1" s="749"/>
      <c r="G1" s="749"/>
    </row>
    <row r="2" spans="2:9" s="470" customFormat="1" ht="15.75" customHeight="1">
      <c r="B2" s="471"/>
      <c r="C2" s="472"/>
      <c r="D2" s="471"/>
      <c r="E2" s="471"/>
      <c r="F2" s="471"/>
      <c r="G2" s="473"/>
      <c r="H2" s="471"/>
      <c r="I2" s="474"/>
    </row>
    <row r="3" spans="1:12" s="481" customFormat="1" ht="39" customHeight="1">
      <c r="A3" s="475" t="s">
        <v>587</v>
      </c>
      <c r="B3" s="475" t="s">
        <v>778</v>
      </c>
      <c r="C3" s="475" t="s">
        <v>779</v>
      </c>
      <c r="D3" s="476" t="s">
        <v>780</v>
      </c>
      <c r="E3" s="475" t="s">
        <v>781</v>
      </c>
      <c r="F3" s="477" t="s">
        <v>588</v>
      </c>
      <c r="G3" s="478" t="s">
        <v>589</v>
      </c>
      <c r="H3" s="479"/>
      <c r="I3" s="480"/>
      <c r="J3" s="480"/>
      <c r="K3" s="479"/>
      <c r="L3" s="479"/>
    </row>
    <row r="4" spans="1:9" s="469" customFormat="1" ht="17.25" customHeight="1">
      <c r="A4" s="482" t="s">
        <v>590</v>
      </c>
      <c r="B4" s="483" t="s">
        <v>591</v>
      </c>
      <c r="C4" s="484" t="s">
        <v>592</v>
      </c>
      <c r="D4" s="482" t="s">
        <v>593</v>
      </c>
      <c r="E4" s="482">
        <v>5</v>
      </c>
      <c r="F4" s="688">
        <v>89432</v>
      </c>
      <c r="G4" s="689">
        <f>E4*F4</f>
        <v>447160</v>
      </c>
      <c r="I4" s="487"/>
    </row>
    <row r="5" spans="1:9" s="469" customFormat="1" ht="17.25" customHeight="1">
      <c r="A5" s="482" t="s">
        <v>594</v>
      </c>
      <c r="B5" s="483" t="s">
        <v>595</v>
      </c>
      <c r="C5" s="483" t="s">
        <v>596</v>
      </c>
      <c r="D5" s="482" t="s">
        <v>593</v>
      </c>
      <c r="E5" s="482">
        <v>5</v>
      </c>
      <c r="F5" s="485">
        <v>17857</v>
      </c>
      <c r="G5" s="486">
        <f aca="true" t="shared" si="0" ref="G5:G18">E5*F5</f>
        <v>89285</v>
      </c>
      <c r="I5" s="487"/>
    </row>
    <row r="6" spans="1:9" s="469" customFormat="1" ht="17.25" customHeight="1">
      <c r="A6" s="482" t="s">
        <v>597</v>
      </c>
      <c r="B6" s="483" t="s">
        <v>598</v>
      </c>
      <c r="C6" s="483" t="s">
        <v>599</v>
      </c>
      <c r="D6" s="482" t="s">
        <v>593</v>
      </c>
      <c r="E6" s="482">
        <v>5</v>
      </c>
      <c r="F6" s="485">
        <v>20536</v>
      </c>
      <c r="G6" s="486">
        <f t="shared" si="0"/>
        <v>102680</v>
      </c>
      <c r="I6" s="487"/>
    </row>
    <row r="7" spans="1:9" s="469" customFormat="1" ht="17.25" customHeight="1">
      <c r="A7" s="482" t="s">
        <v>600</v>
      </c>
      <c r="B7" s="483" t="s">
        <v>601</v>
      </c>
      <c r="C7" s="483" t="s">
        <v>602</v>
      </c>
      <c r="D7" s="482" t="s">
        <v>593</v>
      </c>
      <c r="E7" s="482">
        <v>50</v>
      </c>
      <c r="F7" s="485">
        <v>58036</v>
      </c>
      <c r="G7" s="486">
        <f t="shared" si="0"/>
        <v>2901800</v>
      </c>
      <c r="I7" s="487"/>
    </row>
    <row r="8" spans="1:9" s="469" customFormat="1" ht="17.25" customHeight="1">
      <c r="A8" s="482" t="s">
        <v>603</v>
      </c>
      <c r="B8" s="483" t="s">
        <v>604</v>
      </c>
      <c r="C8" s="488" t="s">
        <v>605</v>
      </c>
      <c r="D8" s="482" t="s">
        <v>637</v>
      </c>
      <c r="E8" s="482">
        <v>100</v>
      </c>
      <c r="F8" s="485">
        <v>22878</v>
      </c>
      <c r="G8" s="486">
        <f t="shared" si="0"/>
        <v>2287800</v>
      </c>
      <c r="I8" s="487"/>
    </row>
    <row r="9" spans="1:9" s="469" customFormat="1" ht="17.25" customHeight="1">
      <c r="A9" s="482" t="s">
        <v>606</v>
      </c>
      <c r="B9" s="483" t="s">
        <v>607</v>
      </c>
      <c r="C9" s="488" t="s">
        <v>608</v>
      </c>
      <c r="D9" s="482" t="s">
        <v>609</v>
      </c>
      <c r="E9" s="482">
        <v>100</v>
      </c>
      <c r="F9" s="485">
        <v>16794</v>
      </c>
      <c r="G9" s="486">
        <f t="shared" si="0"/>
        <v>1679400</v>
      </c>
      <c r="I9" s="487"/>
    </row>
    <row r="10" spans="1:9" s="469" customFormat="1" ht="17.25" customHeight="1">
      <c r="A10" s="482" t="s">
        <v>610</v>
      </c>
      <c r="B10" s="483" t="s">
        <v>611</v>
      </c>
      <c r="C10" s="488" t="s">
        <v>612</v>
      </c>
      <c r="D10" s="482" t="s">
        <v>609</v>
      </c>
      <c r="E10" s="482">
        <v>100</v>
      </c>
      <c r="F10" s="485">
        <v>14052</v>
      </c>
      <c r="G10" s="486">
        <f t="shared" si="0"/>
        <v>1405200</v>
      </c>
      <c r="I10" s="487"/>
    </row>
    <row r="11" spans="1:9" s="469" customFormat="1" ht="17.25" customHeight="1">
      <c r="A11" s="482" t="s">
        <v>613</v>
      </c>
      <c r="B11" s="483" t="s">
        <v>614</v>
      </c>
      <c r="C11" s="488" t="s">
        <v>615</v>
      </c>
      <c r="D11" s="482" t="s">
        <v>609</v>
      </c>
      <c r="E11" s="482">
        <v>100</v>
      </c>
      <c r="F11" s="485">
        <v>11739</v>
      </c>
      <c r="G11" s="486">
        <f t="shared" si="0"/>
        <v>1173900</v>
      </c>
      <c r="I11" s="487"/>
    </row>
    <row r="12" spans="1:9" s="469" customFormat="1" ht="17.25" customHeight="1">
      <c r="A12" s="482" t="s">
        <v>616</v>
      </c>
      <c r="B12" s="483" t="s">
        <v>617</v>
      </c>
      <c r="C12" s="488" t="s">
        <v>618</v>
      </c>
      <c r="D12" s="482" t="s">
        <v>609</v>
      </c>
      <c r="E12" s="482">
        <v>1000</v>
      </c>
      <c r="F12" s="485">
        <v>18071</v>
      </c>
      <c r="G12" s="486">
        <f t="shared" si="0"/>
        <v>18071000</v>
      </c>
      <c r="I12" s="487"/>
    </row>
    <row r="13" spans="1:9" s="469" customFormat="1" ht="17.25" customHeight="1">
      <c r="A13" s="482" t="s">
        <v>619</v>
      </c>
      <c r="B13" s="483" t="s">
        <v>620</v>
      </c>
      <c r="C13" s="488" t="s">
        <v>621</v>
      </c>
      <c r="D13" s="482" t="s">
        <v>609</v>
      </c>
      <c r="E13" s="482">
        <v>1000</v>
      </c>
      <c r="F13" s="485">
        <v>19500</v>
      </c>
      <c r="G13" s="486">
        <f t="shared" si="0"/>
        <v>19500000</v>
      </c>
      <c r="I13" s="487"/>
    </row>
    <row r="14" spans="1:9" s="469" customFormat="1" ht="17.25" customHeight="1">
      <c r="A14" s="482" t="s">
        <v>622</v>
      </c>
      <c r="B14" s="483" t="s">
        <v>623</v>
      </c>
      <c r="C14" s="488" t="s">
        <v>624</v>
      </c>
      <c r="D14" s="482" t="s">
        <v>609</v>
      </c>
      <c r="E14" s="482">
        <v>200</v>
      </c>
      <c r="F14" s="485">
        <v>18071</v>
      </c>
      <c r="G14" s="486">
        <f t="shared" si="0"/>
        <v>3614200</v>
      </c>
      <c r="I14" s="487"/>
    </row>
    <row r="15" spans="1:9" s="469" customFormat="1" ht="17.25" customHeight="1">
      <c r="A15" s="482" t="s">
        <v>625</v>
      </c>
      <c r="B15" s="483" t="s">
        <v>626</v>
      </c>
      <c r="C15" s="488" t="s">
        <v>42</v>
      </c>
      <c r="D15" s="482" t="s">
        <v>609</v>
      </c>
      <c r="E15" s="482">
        <v>2000</v>
      </c>
      <c r="F15" s="485">
        <v>1566</v>
      </c>
      <c r="G15" s="486">
        <f t="shared" si="0"/>
        <v>3132000</v>
      </c>
      <c r="I15" s="487"/>
    </row>
    <row r="16" spans="1:9" s="469" customFormat="1" ht="17.25" customHeight="1">
      <c r="A16" s="482" t="s">
        <v>627</v>
      </c>
      <c r="B16" s="483" t="s">
        <v>628</v>
      </c>
      <c r="C16" s="488" t="s">
        <v>629</v>
      </c>
      <c r="D16" s="482" t="s">
        <v>609</v>
      </c>
      <c r="E16" s="482">
        <v>2000</v>
      </c>
      <c r="F16" s="485">
        <v>2813</v>
      </c>
      <c r="G16" s="486">
        <f t="shared" si="0"/>
        <v>5626000</v>
      </c>
      <c r="I16" s="487"/>
    </row>
    <row r="17" spans="1:9" s="469" customFormat="1" ht="17.25" customHeight="1">
      <c r="A17" s="482" t="s">
        <v>630</v>
      </c>
      <c r="B17" s="483" t="s">
        <v>631</v>
      </c>
      <c r="C17" s="488" t="s">
        <v>632</v>
      </c>
      <c r="D17" s="482" t="s">
        <v>609</v>
      </c>
      <c r="E17" s="482">
        <v>500</v>
      </c>
      <c r="F17" s="485">
        <v>1138</v>
      </c>
      <c r="G17" s="486">
        <f t="shared" si="0"/>
        <v>569000</v>
      </c>
      <c r="I17" s="487"/>
    </row>
    <row r="18" spans="1:9" s="469" customFormat="1" ht="17.25" customHeight="1">
      <c r="A18" s="489" t="s">
        <v>633</v>
      </c>
      <c r="B18" s="490" t="s">
        <v>634</v>
      </c>
      <c r="C18" s="488" t="s">
        <v>635</v>
      </c>
      <c r="D18" s="489" t="s">
        <v>638</v>
      </c>
      <c r="E18" s="489">
        <v>100</v>
      </c>
      <c r="F18" s="485">
        <v>1824</v>
      </c>
      <c r="G18" s="486">
        <f t="shared" si="0"/>
        <v>182400</v>
      </c>
      <c r="I18" s="487"/>
    </row>
    <row r="19" spans="1:8" s="469" customFormat="1" ht="17.25" customHeight="1">
      <c r="A19" s="491"/>
      <c r="B19" s="490"/>
      <c r="C19" s="490"/>
      <c r="D19" s="489"/>
      <c r="E19" s="489"/>
      <c r="F19" s="489"/>
      <c r="G19" s="491"/>
      <c r="H19" s="470"/>
    </row>
    <row r="20" spans="1:8" s="469" customFormat="1" ht="17.25" customHeight="1">
      <c r="A20" s="491"/>
      <c r="B20" s="490"/>
      <c r="C20" s="490"/>
      <c r="D20" s="489"/>
      <c r="E20" s="489"/>
      <c r="F20" s="492"/>
      <c r="G20" s="493"/>
      <c r="H20" s="470"/>
    </row>
    <row r="21" spans="1:7" s="469" customFormat="1" ht="18.75" customHeight="1" thickBot="1">
      <c r="A21" s="491"/>
      <c r="B21" s="490"/>
      <c r="C21" s="490"/>
      <c r="D21" s="489"/>
      <c r="E21" s="489"/>
      <c r="F21" s="494"/>
      <c r="G21" s="495"/>
    </row>
    <row r="22" spans="1:7" ht="21.75" customHeight="1" thickBot="1">
      <c r="A22" s="496"/>
      <c r="B22" s="496"/>
      <c r="C22" s="496"/>
      <c r="D22" s="496"/>
      <c r="E22" s="497"/>
      <c r="F22" s="498" t="s">
        <v>636</v>
      </c>
      <c r="G22" s="643">
        <f>SUM(G4:G21)</f>
        <v>60781825</v>
      </c>
    </row>
    <row r="23" spans="1:7" ht="15.75">
      <c r="A23" s="500" t="s">
        <v>529</v>
      </c>
      <c r="B23" s="501"/>
      <c r="C23" s="501"/>
      <c r="D23" s="501"/>
      <c r="E23" s="501"/>
      <c r="F23" s="501"/>
      <c r="G23" s="502"/>
    </row>
    <row r="24" spans="1:7" ht="15.75">
      <c r="A24" s="501"/>
      <c r="B24" s="500" t="s">
        <v>529</v>
      </c>
      <c r="C24" s="500"/>
      <c r="D24" s="501"/>
      <c r="E24" s="501"/>
      <c r="F24" s="501"/>
      <c r="G24" s="502"/>
    </row>
    <row r="25" spans="1:7" s="469" customFormat="1" ht="15.75">
      <c r="A25" s="503"/>
      <c r="G25" s="473"/>
    </row>
  </sheetData>
  <mergeCells count="1">
    <mergeCell ref="A1:G1"/>
  </mergeCells>
  <printOptions/>
  <pageMargins left="0.7" right="0.75" top="1.38" bottom="1" header="0.89" footer="0.5"/>
  <pageSetup fitToHeight="0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0"/>
  <sheetViews>
    <sheetView zoomScale="75" zoomScaleNormal="75" workbookViewId="0" topLeftCell="A1">
      <selection activeCell="E15" sqref="E15:E16"/>
    </sheetView>
  </sheetViews>
  <sheetFormatPr defaultColWidth="9.140625" defaultRowHeight="12.75"/>
  <cols>
    <col min="1" max="1" width="16.140625" style="507" customWidth="1"/>
    <col min="2" max="2" width="14.7109375" style="507" customWidth="1"/>
    <col min="3" max="3" width="17.421875" style="507" customWidth="1"/>
    <col min="4" max="4" width="30.140625" style="509" customWidth="1"/>
    <col min="5" max="5" width="24.28125" style="507" customWidth="1"/>
    <col min="6" max="6" width="13.7109375" style="507" customWidth="1"/>
    <col min="7" max="7" width="11.57421875" style="507" bestFit="1" customWidth="1"/>
    <col min="8" max="16384" width="9.140625" style="507" customWidth="1"/>
  </cols>
  <sheetData>
    <row r="1" spans="1:5" ht="12.75">
      <c r="A1" s="505"/>
      <c r="B1" s="505"/>
      <c r="C1" s="505"/>
      <c r="D1" s="506"/>
      <c r="E1" s="505"/>
    </row>
    <row r="2" ht="15.75">
      <c r="A2" s="508" t="s">
        <v>639</v>
      </c>
    </row>
    <row r="3" spans="1:8" s="513" customFormat="1" ht="15.75" customHeight="1">
      <c r="A3" s="470"/>
      <c r="B3" s="472"/>
      <c r="C3" s="510"/>
      <c r="D3" s="511"/>
      <c r="E3" s="510"/>
      <c r="F3" s="510"/>
      <c r="G3" s="510"/>
      <c r="H3" s="512"/>
    </row>
    <row r="4" spans="1:8" s="513" customFormat="1" ht="15.75" customHeight="1">
      <c r="A4" s="470"/>
      <c r="B4" s="514"/>
      <c r="C4" s="514"/>
      <c r="D4" s="515"/>
      <c r="E4" s="516"/>
      <c r="F4" s="514"/>
      <c r="G4" s="512"/>
      <c r="H4" s="512"/>
    </row>
    <row r="5" spans="1:6" s="513" customFormat="1" ht="31.5" customHeight="1">
      <c r="A5" s="517"/>
      <c r="B5" s="518"/>
      <c r="C5" s="518"/>
      <c r="D5" s="519" t="s">
        <v>640</v>
      </c>
      <c r="E5" s="520" t="s">
        <v>641</v>
      </c>
      <c r="F5" s="521"/>
    </row>
    <row r="6" spans="1:6" s="513" customFormat="1" ht="31.5" customHeight="1">
      <c r="A6" s="751" t="s">
        <v>642</v>
      </c>
      <c r="B6" s="751"/>
      <c r="C6" s="751"/>
      <c r="D6" s="636">
        <v>4727692</v>
      </c>
      <c r="E6" s="622" t="s">
        <v>117</v>
      </c>
      <c r="F6" s="512"/>
    </row>
    <row r="7" spans="1:6" s="513" customFormat="1" ht="31.5" customHeight="1">
      <c r="A7" s="751" t="s">
        <v>643</v>
      </c>
      <c r="B7" s="751"/>
      <c r="C7" s="751"/>
      <c r="D7" s="636">
        <v>60781825</v>
      </c>
      <c r="E7" s="622" t="s">
        <v>117</v>
      </c>
      <c r="F7" s="512"/>
    </row>
    <row r="8" spans="1:6" s="513" customFormat="1" ht="31.5" customHeight="1" thickBot="1">
      <c r="A8" s="751" t="s">
        <v>644</v>
      </c>
      <c r="B8" s="751"/>
      <c r="C8" s="751"/>
      <c r="D8" s="637">
        <v>17100000</v>
      </c>
      <c r="E8" s="622" t="s">
        <v>117</v>
      </c>
      <c r="F8" s="512"/>
    </row>
    <row r="9" spans="1:6" s="513" customFormat="1" ht="36" customHeight="1" thickBot="1">
      <c r="A9" s="752" t="s">
        <v>645</v>
      </c>
      <c r="B9" s="752"/>
      <c r="C9" s="753"/>
      <c r="D9" s="638">
        <f>SUM(D6:D8)</f>
        <v>82609517</v>
      </c>
      <c r="E9" s="522"/>
      <c r="F9" s="512"/>
    </row>
    <row r="10" spans="1:6" s="513" customFormat="1" ht="15.75" customHeight="1">
      <c r="A10" s="523"/>
      <c r="B10" s="524"/>
      <c r="C10" s="524"/>
      <c r="D10" s="525"/>
      <c r="E10" s="474"/>
      <c r="F10" s="512"/>
    </row>
    <row r="11" spans="1:7" s="528" customFormat="1" ht="15.75" customHeight="1">
      <c r="A11" s="526"/>
      <c r="B11" s="527"/>
      <c r="C11" s="526"/>
      <c r="D11" s="525"/>
      <c r="E11" s="474"/>
      <c r="F11" s="512"/>
      <c r="G11" s="513"/>
    </row>
    <row r="12" spans="1:6" s="528" customFormat="1" ht="15.75" customHeight="1">
      <c r="A12" s="526"/>
      <c r="B12" s="527"/>
      <c r="C12" s="526"/>
      <c r="D12" s="525"/>
      <c r="E12" s="474"/>
      <c r="F12" s="512"/>
    </row>
    <row r="13" spans="1:6" s="528" customFormat="1" ht="15.75" customHeight="1">
      <c r="A13" s="529"/>
      <c r="B13" s="530"/>
      <c r="C13" s="529"/>
      <c r="D13" s="531"/>
      <c r="E13" s="512"/>
      <c r="F13" s="512"/>
    </row>
    <row r="14" spans="1:6" s="528" customFormat="1" ht="15.75" customHeight="1">
      <c r="A14" s="532"/>
      <c r="B14" s="533"/>
      <c r="C14" s="512"/>
      <c r="D14" s="532"/>
      <c r="E14" s="512"/>
      <c r="F14" s="512"/>
    </row>
    <row r="15" spans="1:6" ht="15.75" customHeight="1">
      <c r="A15" s="534"/>
      <c r="B15" s="534"/>
      <c r="C15" s="534"/>
      <c r="D15" s="535"/>
      <c r="E15" s="534"/>
      <c r="F15" s="534"/>
    </row>
    <row r="16" spans="1:6" s="534" customFormat="1" ht="15.75" customHeight="1">
      <c r="A16" s="536"/>
      <c r="B16" s="536"/>
      <c r="C16" s="536"/>
      <c r="D16" s="537"/>
      <c r="E16" s="512"/>
      <c r="F16" s="512"/>
    </row>
    <row r="17" spans="1:6" ht="15.75" customHeight="1">
      <c r="A17" s="532"/>
      <c r="B17" s="533"/>
      <c r="C17" s="512"/>
      <c r="D17" s="532"/>
      <c r="E17" s="512"/>
      <c r="F17" s="512"/>
    </row>
    <row r="18" spans="1:6" ht="15.75" customHeight="1">
      <c r="A18" s="529"/>
      <c r="B18" s="530"/>
      <c r="C18" s="529"/>
      <c r="D18" s="531"/>
      <c r="E18" s="512"/>
      <c r="F18" s="512"/>
    </row>
    <row r="19" spans="1:6" ht="15.75" customHeight="1">
      <c r="A19" s="529"/>
      <c r="B19" s="530"/>
      <c r="C19" s="529"/>
      <c r="D19" s="531"/>
      <c r="E19" s="512"/>
      <c r="F19" s="512"/>
    </row>
    <row r="20" spans="1:6" ht="15.75" customHeight="1">
      <c r="A20" s="529"/>
      <c r="B20" s="530"/>
      <c r="C20" s="529"/>
      <c r="D20" s="531"/>
      <c r="E20" s="512"/>
      <c r="F20" s="512"/>
    </row>
    <row r="21" spans="1:6" ht="15.75" customHeight="1">
      <c r="A21" s="529"/>
      <c r="B21" s="530"/>
      <c r="C21" s="529"/>
      <c r="D21" s="531"/>
      <c r="E21" s="512"/>
      <c r="F21" s="512"/>
    </row>
    <row r="22" spans="1:6" ht="15.75" customHeight="1">
      <c r="A22" s="529"/>
      <c r="B22" s="530"/>
      <c r="C22" s="529"/>
      <c r="D22" s="531"/>
      <c r="E22" s="512"/>
      <c r="F22" s="512"/>
    </row>
    <row r="23" spans="1:6" ht="15.75" customHeight="1">
      <c r="A23" s="529"/>
      <c r="B23" s="530"/>
      <c r="C23" s="529"/>
      <c r="D23" s="531"/>
      <c r="E23" s="512"/>
      <c r="F23" s="512"/>
    </row>
    <row r="24" spans="1:6" ht="15.75" customHeight="1">
      <c r="A24" s="529"/>
      <c r="B24" s="530"/>
      <c r="C24" s="529"/>
      <c r="D24" s="531"/>
      <c r="E24" s="512"/>
      <c r="F24" s="512"/>
    </row>
    <row r="25" spans="1:6" ht="15.75" customHeight="1">
      <c r="A25" s="529"/>
      <c r="B25" s="530"/>
      <c r="C25" s="529"/>
      <c r="D25" s="531"/>
      <c r="E25" s="512"/>
      <c r="F25" s="512"/>
    </row>
    <row r="26" spans="1:6" ht="15.75" customHeight="1">
      <c r="A26" s="529"/>
      <c r="B26" s="530"/>
      <c r="C26" s="529"/>
      <c r="D26" s="531"/>
      <c r="E26" s="512"/>
      <c r="F26" s="512"/>
    </row>
    <row r="27" spans="1:6" ht="15.75" customHeight="1">
      <c r="A27" s="529"/>
      <c r="B27" s="530"/>
      <c r="C27" s="529"/>
      <c r="D27" s="531"/>
      <c r="E27" s="512"/>
      <c r="F27" s="512"/>
    </row>
    <row r="28" spans="1:6" ht="15.75" customHeight="1">
      <c r="A28" s="529"/>
      <c r="B28" s="530"/>
      <c r="C28" s="529"/>
      <c r="D28" s="531"/>
      <c r="E28" s="512"/>
      <c r="F28" s="512"/>
    </row>
    <row r="29" spans="1:6" ht="15.75" customHeight="1">
      <c r="A29" s="529"/>
      <c r="B29" s="530"/>
      <c r="C29" s="529"/>
      <c r="D29" s="531"/>
      <c r="E29" s="512"/>
      <c r="F29" s="512"/>
    </row>
    <row r="30" spans="1:6" ht="15.75" customHeight="1">
      <c r="A30" s="534"/>
      <c r="B30" s="534"/>
      <c r="C30" s="534"/>
      <c r="D30" s="535"/>
      <c r="E30" s="534"/>
      <c r="F30" s="534"/>
    </row>
    <row r="31" spans="1:6" ht="15.75" customHeight="1">
      <c r="A31" s="534"/>
      <c r="B31" s="534"/>
      <c r="C31" s="534"/>
      <c r="D31" s="535"/>
      <c r="E31" s="534"/>
      <c r="F31" s="534"/>
    </row>
    <row r="32" spans="1:6" s="528" customFormat="1" ht="15.75" customHeight="1">
      <c r="A32" s="513"/>
      <c r="B32" s="513"/>
      <c r="C32" s="513"/>
      <c r="D32" s="515"/>
      <c r="E32" s="513"/>
      <c r="F32" s="513"/>
    </row>
    <row r="33" spans="1:6" s="528" customFormat="1" ht="15.75" customHeight="1">
      <c r="A33" s="750"/>
      <c r="B33" s="750"/>
      <c r="C33" s="513"/>
      <c r="D33" s="515"/>
      <c r="E33" s="513"/>
      <c r="F33" s="513"/>
    </row>
    <row r="34" spans="1:6" s="528" customFormat="1" ht="15.75" customHeight="1">
      <c r="A34" s="532"/>
      <c r="B34" s="513"/>
      <c r="C34" s="513"/>
      <c r="D34" s="515"/>
      <c r="E34" s="513"/>
      <c r="F34" s="513"/>
    </row>
    <row r="35" spans="1:6" ht="15.75" customHeight="1">
      <c r="A35" s="534"/>
      <c r="B35" s="534"/>
      <c r="C35" s="534"/>
      <c r="D35" s="535"/>
      <c r="E35" s="534"/>
      <c r="F35" s="534"/>
    </row>
    <row r="36" spans="1:6" ht="15.75" customHeight="1">
      <c r="A36" s="534"/>
      <c r="B36" s="534"/>
      <c r="C36" s="534"/>
      <c r="D36" s="535"/>
      <c r="E36" s="534"/>
      <c r="F36" s="534"/>
    </row>
    <row r="37" spans="1:6" ht="15.75" customHeight="1">
      <c r="A37" s="534"/>
      <c r="B37" s="534"/>
      <c r="C37" s="534"/>
      <c r="D37" s="535"/>
      <c r="E37" s="534"/>
      <c r="F37" s="534"/>
    </row>
    <row r="38" spans="1:6" ht="15.75" customHeight="1">
      <c r="A38" s="534"/>
      <c r="B38" s="534"/>
      <c r="C38" s="534"/>
      <c r="D38" s="535"/>
      <c r="E38" s="534"/>
      <c r="F38" s="534"/>
    </row>
    <row r="39" spans="1:6" ht="15.75" customHeight="1">
      <c r="A39" s="534"/>
      <c r="B39" s="534"/>
      <c r="C39" s="534"/>
      <c r="D39" s="535"/>
      <c r="E39" s="534"/>
      <c r="F39" s="534"/>
    </row>
    <row r="40" spans="1:6" ht="15.75" customHeight="1">
      <c r="A40" s="534"/>
      <c r="B40" s="534"/>
      <c r="C40" s="534"/>
      <c r="D40" s="535"/>
      <c r="E40" s="534"/>
      <c r="F40" s="534"/>
    </row>
    <row r="41" spans="1:6" ht="15.75" customHeight="1">
      <c r="A41" s="534"/>
      <c r="B41" s="534"/>
      <c r="C41" s="534"/>
      <c r="D41" s="535"/>
      <c r="E41" s="534"/>
      <c r="F41" s="534"/>
    </row>
    <row r="42" spans="1:6" ht="15.75" customHeight="1">
      <c r="A42" s="534"/>
      <c r="B42" s="534"/>
      <c r="C42" s="534"/>
      <c r="D42" s="535"/>
      <c r="E42" s="534"/>
      <c r="F42" s="534"/>
    </row>
    <row r="43" spans="1:6" ht="15.75" customHeight="1">
      <c r="A43" s="534"/>
      <c r="B43" s="534"/>
      <c r="C43" s="534"/>
      <c r="D43" s="535"/>
      <c r="E43" s="534"/>
      <c r="F43" s="534"/>
    </row>
    <row r="44" spans="1:6" ht="15.75" customHeight="1">
      <c r="A44" s="534"/>
      <c r="B44" s="534"/>
      <c r="C44" s="534"/>
      <c r="D44" s="535"/>
      <c r="E44" s="534"/>
      <c r="F44" s="534"/>
    </row>
    <row r="45" spans="1:6" ht="15.75" customHeight="1">
      <c r="A45" s="534"/>
      <c r="B45" s="534"/>
      <c r="C45" s="534"/>
      <c r="D45" s="535"/>
      <c r="E45" s="534"/>
      <c r="F45" s="534"/>
    </row>
    <row r="46" spans="1:6" ht="15.75" customHeight="1">
      <c r="A46" s="534"/>
      <c r="B46" s="534"/>
      <c r="C46" s="534"/>
      <c r="D46" s="535"/>
      <c r="E46" s="534"/>
      <c r="F46" s="534"/>
    </row>
    <row r="47" spans="1:6" ht="15.75" customHeight="1">
      <c r="A47" s="534"/>
      <c r="B47" s="534"/>
      <c r="C47" s="534"/>
      <c r="D47" s="535"/>
      <c r="E47" s="534"/>
      <c r="F47" s="534"/>
    </row>
    <row r="48" spans="1:6" ht="15.75" customHeight="1">
      <c r="A48" s="534"/>
      <c r="B48" s="534"/>
      <c r="C48" s="534"/>
      <c r="D48" s="535"/>
      <c r="E48" s="534"/>
      <c r="F48" s="534"/>
    </row>
    <row r="49" spans="1:6" ht="15.75" customHeight="1">
      <c r="A49" s="534"/>
      <c r="B49" s="534"/>
      <c r="C49" s="534"/>
      <c r="D49" s="535"/>
      <c r="E49" s="534"/>
      <c r="F49" s="534"/>
    </row>
    <row r="50" spans="1:6" ht="15.75" customHeight="1">
      <c r="A50" s="534"/>
      <c r="B50" s="534"/>
      <c r="C50" s="534"/>
      <c r="D50" s="535"/>
      <c r="E50" s="534"/>
      <c r="F50" s="534"/>
    </row>
    <row r="51" spans="1:6" ht="15.75" customHeight="1">
      <c r="A51" s="534"/>
      <c r="B51" s="534"/>
      <c r="C51" s="534"/>
      <c r="D51" s="535"/>
      <c r="E51" s="534"/>
      <c r="F51" s="534"/>
    </row>
    <row r="52" spans="1:6" ht="15.75" customHeight="1">
      <c r="A52" s="534"/>
      <c r="B52" s="534"/>
      <c r="C52" s="534"/>
      <c r="D52" s="535"/>
      <c r="E52" s="534"/>
      <c r="F52" s="534"/>
    </row>
    <row r="53" spans="1:6" ht="15.75" customHeight="1">
      <c r="A53" s="534"/>
      <c r="B53" s="534"/>
      <c r="C53" s="534"/>
      <c r="D53" s="535"/>
      <c r="E53" s="534"/>
      <c r="F53" s="534"/>
    </row>
    <row r="54" spans="1:6" ht="15.75" customHeight="1">
      <c r="A54" s="534"/>
      <c r="B54" s="534"/>
      <c r="C54" s="534"/>
      <c r="D54" s="535"/>
      <c r="E54" s="534"/>
      <c r="F54" s="534"/>
    </row>
    <row r="55" spans="1:6" ht="15.75" customHeight="1">
      <c r="A55" s="534"/>
      <c r="B55" s="534"/>
      <c r="C55" s="534"/>
      <c r="D55" s="535"/>
      <c r="E55" s="534"/>
      <c r="F55" s="534"/>
    </row>
    <row r="56" spans="1:6" ht="15.75" customHeight="1">
      <c r="A56" s="534"/>
      <c r="B56" s="534"/>
      <c r="C56" s="534"/>
      <c r="D56" s="535"/>
      <c r="E56" s="534"/>
      <c r="F56" s="534"/>
    </row>
    <row r="57" spans="1:6" ht="15.75" customHeight="1">
      <c r="A57" s="534"/>
      <c r="B57" s="534"/>
      <c r="C57" s="534"/>
      <c r="D57" s="535"/>
      <c r="E57" s="534"/>
      <c r="F57" s="534"/>
    </row>
    <row r="58" spans="1:6" ht="15.75" customHeight="1">
      <c r="A58" s="534"/>
      <c r="B58" s="534"/>
      <c r="C58" s="534"/>
      <c r="D58" s="535"/>
      <c r="E58" s="534"/>
      <c r="F58" s="534"/>
    </row>
    <row r="59" spans="1:6" ht="15.75" customHeight="1">
      <c r="A59" s="534"/>
      <c r="B59" s="534"/>
      <c r="C59" s="534"/>
      <c r="D59" s="535"/>
      <c r="E59" s="534"/>
      <c r="F59" s="534"/>
    </row>
    <row r="60" spans="1:6" ht="15.75" customHeight="1">
      <c r="A60" s="534"/>
      <c r="B60" s="534"/>
      <c r="C60" s="534"/>
      <c r="D60" s="535"/>
      <c r="E60" s="534"/>
      <c r="F60" s="534"/>
    </row>
    <row r="61" spans="1:6" ht="15.75" customHeight="1">
      <c r="A61" s="534"/>
      <c r="B61" s="534"/>
      <c r="C61" s="534"/>
      <c r="D61" s="535"/>
      <c r="E61" s="534"/>
      <c r="F61" s="534"/>
    </row>
    <row r="62" spans="1:6" ht="15.75" customHeight="1">
      <c r="A62" s="534"/>
      <c r="B62" s="534"/>
      <c r="C62" s="534"/>
      <c r="D62" s="535"/>
      <c r="E62" s="534"/>
      <c r="F62" s="534"/>
    </row>
    <row r="63" spans="1:6" ht="15.75" customHeight="1">
      <c r="A63" s="534"/>
      <c r="B63" s="534"/>
      <c r="C63" s="534"/>
      <c r="D63" s="535"/>
      <c r="E63" s="534"/>
      <c r="F63" s="534"/>
    </row>
    <row r="64" spans="1:6" ht="15.75" customHeight="1">
      <c r="A64" s="534"/>
      <c r="B64" s="534"/>
      <c r="C64" s="534"/>
      <c r="D64" s="535"/>
      <c r="E64" s="534"/>
      <c r="F64" s="534"/>
    </row>
    <row r="65" spans="1:6" ht="15.75" customHeight="1">
      <c r="A65" s="534"/>
      <c r="B65" s="534"/>
      <c r="C65" s="534"/>
      <c r="D65" s="535"/>
      <c r="E65" s="534"/>
      <c r="F65" s="534"/>
    </row>
    <row r="66" spans="1:6" ht="15.75" customHeight="1">
      <c r="A66" s="534"/>
      <c r="B66" s="534"/>
      <c r="C66" s="534"/>
      <c r="D66" s="535"/>
      <c r="E66" s="534"/>
      <c r="F66" s="534"/>
    </row>
    <row r="67" spans="1:6" ht="15.75" customHeight="1">
      <c r="A67" s="534"/>
      <c r="B67" s="534"/>
      <c r="C67" s="534"/>
      <c r="D67" s="535"/>
      <c r="E67" s="534"/>
      <c r="F67" s="534"/>
    </row>
    <row r="68" spans="1:6" ht="15.75" customHeight="1">
      <c r="A68" s="534"/>
      <c r="B68" s="534"/>
      <c r="C68" s="534"/>
      <c r="D68" s="535"/>
      <c r="E68" s="534"/>
      <c r="F68" s="534"/>
    </row>
    <row r="69" spans="1:6" ht="15.75" customHeight="1">
      <c r="A69" s="534"/>
      <c r="B69" s="534"/>
      <c r="C69" s="534"/>
      <c r="D69" s="535"/>
      <c r="E69" s="534"/>
      <c r="F69" s="534"/>
    </row>
    <row r="70" spans="1:6" ht="15.75" customHeight="1">
      <c r="A70" s="534"/>
      <c r="B70" s="534"/>
      <c r="C70" s="534"/>
      <c r="D70" s="535"/>
      <c r="E70" s="534"/>
      <c r="F70" s="534"/>
    </row>
    <row r="71" spans="1:6" ht="15.75" customHeight="1">
      <c r="A71" s="534"/>
      <c r="B71" s="534"/>
      <c r="C71" s="534"/>
      <c r="D71" s="535"/>
      <c r="E71" s="534"/>
      <c r="F71" s="534"/>
    </row>
    <row r="72" spans="1:6" ht="15.75" customHeight="1">
      <c r="A72" s="534"/>
      <c r="B72" s="534"/>
      <c r="C72" s="534"/>
      <c r="D72" s="535"/>
      <c r="E72" s="534"/>
      <c r="F72" s="534"/>
    </row>
    <row r="73" spans="1:6" ht="15.75" customHeight="1">
      <c r="A73" s="534"/>
      <c r="B73" s="534"/>
      <c r="C73" s="534"/>
      <c r="D73" s="535"/>
      <c r="E73" s="534"/>
      <c r="F73" s="534"/>
    </row>
    <row r="74" spans="1:6" ht="15.75" customHeight="1">
      <c r="A74" s="534"/>
      <c r="B74" s="534"/>
      <c r="C74" s="534"/>
      <c r="D74" s="535"/>
      <c r="E74" s="534"/>
      <c r="F74" s="534"/>
    </row>
    <row r="75" spans="1:6" ht="15.75" customHeight="1">
      <c r="A75" s="534"/>
      <c r="B75" s="534"/>
      <c r="C75" s="534"/>
      <c r="D75" s="535"/>
      <c r="E75" s="534"/>
      <c r="F75" s="534"/>
    </row>
    <row r="76" spans="1:6" ht="15.75" customHeight="1">
      <c r="A76" s="534"/>
      <c r="B76" s="534"/>
      <c r="C76" s="534"/>
      <c r="D76" s="535"/>
      <c r="E76" s="534"/>
      <c r="F76" s="534"/>
    </row>
    <row r="77" spans="1:6" ht="15.75" customHeight="1">
      <c r="A77" s="534"/>
      <c r="B77" s="534"/>
      <c r="C77" s="534"/>
      <c r="D77" s="535"/>
      <c r="E77" s="534"/>
      <c r="F77" s="534"/>
    </row>
    <row r="78" spans="1:6" ht="15.75" customHeight="1">
      <c r="A78" s="534"/>
      <c r="B78" s="534"/>
      <c r="C78" s="534"/>
      <c r="D78" s="535"/>
      <c r="E78" s="534"/>
      <c r="F78" s="534"/>
    </row>
    <row r="79" spans="1:6" ht="15.75" customHeight="1">
      <c r="A79" s="534"/>
      <c r="B79" s="534"/>
      <c r="C79" s="534"/>
      <c r="D79" s="535"/>
      <c r="E79" s="534"/>
      <c r="F79" s="534"/>
    </row>
    <row r="80" spans="1:6" ht="15.75" customHeight="1">
      <c r="A80" s="534"/>
      <c r="B80" s="534"/>
      <c r="C80" s="534"/>
      <c r="D80" s="535"/>
      <c r="E80" s="534"/>
      <c r="F80" s="534"/>
    </row>
    <row r="81" spans="1:6" ht="15.75" customHeight="1">
      <c r="A81" s="534"/>
      <c r="B81" s="534"/>
      <c r="C81" s="534"/>
      <c r="D81" s="535"/>
      <c r="E81" s="534"/>
      <c r="F81" s="534"/>
    </row>
    <row r="82" spans="1:6" ht="15.75" customHeight="1">
      <c r="A82" s="534"/>
      <c r="B82" s="534"/>
      <c r="C82" s="534"/>
      <c r="D82" s="535"/>
      <c r="E82" s="534"/>
      <c r="F82" s="534"/>
    </row>
    <row r="83" spans="1:6" ht="15.75" customHeight="1">
      <c r="A83" s="534"/>
      <c r="B83" s="534"/>
      <c r="C83" s="534"/>
      <c r="D83" s="535"/>
      <c r="E83" s="534"/>
      <c r="F83" s="534"/>
    </row>
    <row r="84" spans="1:6" ht="15.75" customHeight="1">
      <c r="A84" s="534"/>
      <c r="B84" s="534"/>
      <c r="C84" s="534"/>
      <c r="D84" s="535"/>
      <c r="E84" s="534"/>
      <c r="F84" s="534"/>
    </row>
    <row r="85" spans="1:6" ht="15.75" customHeight="1">
      <c r="A85" s="534"/>
      <c r="B85" s="534"/>
      <c r="C85" s="534"/>
      <c r="D85" s="535"/>
      <c r="E85" s="534"/>
      <c r="F85" s="534"/>
    </row>
    <row r="86" spans="1:6" ht="15.75" customHeight="1">
      <c r="A86" s="534"/>
      <c r="B86" s="534"/>
      <c r="C86" s="534"/>
      <c r="D86" s="535"/>
      <c r="E86" s="534"/>
      <c r="F86" s="534"/>
    </row>
    <row r="87" spans="1:6" ht="15.75" customHeight="1">
      <c r="A87" s="534"/>
      <c r="B87" s="534"/>
      <c r="C87" s="534"/>
      <c r="D87" s="535"/>
      <c r="E87" s="534"/>
      <c r="F87" s="534"/>
    </row>
    <row r="88" spans="1:6" ht="15.75" customHeight="1">
      <c r="A88" s="534"/>
      <c r="B88" s="534"/>
      <c r="C88" s="534"/>
      <c r="D88" s="535"/>
      <c r="E88" s="534"/>
      <c r="F88" s="534"/>
    </row>
    <row r="89" spans="1:6" ht="15.75" customHeight="1">
      <c r="A89" s="534"/>
      <c r="B89" s="534"/>
      <c r="C89" s="534"/>
      <c r="D89" s="535"/>
      <c r="E89" s="534"/>
      <c r="F89" s="534"/>
    </row>
    <row r="90" spans="1:6" ht="15.75" customHeight="1">
      <c r="A90" s="534"/>
      <c r="B90" s="534"/>
      <c r="C90" s="534"/>
      <c r="D90" s="535"/>
      <c r="E90" s="534"/>
      <c r="F90" s="534"/>
    </row>
    <row r="91" spans="1:6" ht="15.75" customHeight="1">
      <c r="A91" s="534"/>
      <c r="B91" s="534"/>
      <c r="C91" s="534"/>
      <c r="D91" s="535"/>
      <c r="E91" s="534"/>
      <c r="F91" s="534"/>
    </row>
    <row r="92" spans="1:6" ht="15.75" customHeight="1">
      <c r="A92" s="534"/>
      <c r="B92" s="534"/>
      <c r="C92" s="534"/>
      <c r="D92" s="535"/>
      <c r="E92" s="534"/>
      <c r="F92" s="534"/>
    </row>
    <row r="93" spans="1:6" ht="15.75" customHeight="1">
      <c r="A93" s="534"/>
      <c r="B93" s="534"/>
      <c r="C93" s="534"/>
      <c r="D93" s="535"/>
      <c r="E93" s="534"/>
      <c r="F93" s="534"/>
    </row>
    <row r="94" spans="1:6" ht="15.75" customHeight="1">
      <c r="A94" s="534"/>
      <c r="B94" s="534"/>
      <c r="C94" s="534"/>
      <c r="D94" s="535"/>
      <c r="E94" s="534"/>
      <c r="F94" s="534"/>
    </row>
    <row r="95" spans="1:6" ht="15.75" customHeight="1">
      <c r="A95" s="534"/>
      <c r="B95" s="534"/>
      <c r="C95" s="534"/>
      <c r="D95" s="535"/>
      <c r="E95" s="534"/>
      <c r="F95" s="534"/>
    </row>
    <row r="96" spans="1:6" ht="15.75" customHeight="1">
      <c r="A96" s="534"/>
      <c r="B96" s="534"/>
      <c r="C96" s="534"/>
      <c r="D96" s="535"/>
      <c r="E96" s="534"/>
      <c r="F96" s="534"/>
    </row>
    <row r="97" spans="1:6" ht="15.75" customHeight="1">
      <c r="A97" s="534"/>
      <c r="B97" s="534"/>
      <c r="C97" s="534"/>
      <c r="D97" s="535"/>
      <c r="E97" s="534"/>
      <c r="F97" s="534"/>
    </row>
    <row r="98" spans="1:6" ht="15.75" customHeight="1">
      <c r="A98" s="534"/>
      <c r="B98" s="534"/>
      <c r="C98" s="534"/>
      <c r="D98" s="535"/>
      <c r="E98" s="534"/>
      <c r="F98" s="534"/>
    </row>
    <row r="99" spans="1:6" ht="15.75" customHeight="1">
      <c r="A99" s="534"/>
      <c r="B99" s="534"/>
      <c r="C99" s="534"/>
      <c r="D99" s="535"/>
      <c r="E99" s="534"/>
      <c r="F99" s="534"/>
    </row>
    <row r="100" spans="1:6" ht="15.75" customHeight="1">
      <c r="A100" s="534"/>
      <c r="B100" s="534"/>
      <c r="C100" s="534"/>
      <c r="D100" s="535"/>
      <c r="E100" s="534"/>
      <c r="F100" s="534"/>
    </row>
    <row r="101" spans="1:6" ht="15.75" customHeight="1">
      <c r="A101" s="534"/>
      <c r="B101" s="534"/>
      <c r="C101" s="534"/>
      <c r="D101" s="535"/>
      <c r="E101" s="534"/>
      <c r="F101" s="534"/>
    </row>
    <row r="102" spans="1:6" ht="15.75" customHeight="1">
      <c r="A102" s="534"/>
      <c r="B102" s="534"/>
      <c r="C102" s="534"/>
      <c r="D102" s="535"/>
      <c r="E102" s="534"/>
      <c r="F102" s="534"/>
    </row>
    <row r="103" spans="1:6" ht="15.75" customHeight="1">
      <c r="A103" s="534"/>
      <c r="B103" s="534"/>
      <c r="C103" s="534"/>
      <c r="D103" s="535"/>
      <c r="E103" s="534"/>
      <c r="F103" s="534"/>
    </row>
    <row r="104" spans="1:6" ht="15.75" customHeight="1">
      <c r="A104" s="534"/>
      <c r="B104" s="534"/>
      <c r="C104" s="534"/>
      <c r="D104" s="535"/>
      <c r="E104" s="534"/>
      <c r="F104" s="534"/>
    </row>
    <row r="105" spans="1:6" ht="15.75" customHeight="1">
      <c r="A105" s="534"/>
      <c r="B105" s="534"/>
      <c r="C105" s="534"/>
      <c r="D105" s="535"/>
      <c r="E105" s="534"/>
      <c r="F105" s="534"/>
    </row>
    <row r="106" spans="1:6" ht="15.75" customHeight="1">
      <c r="A106" s="534"/>
      <c r="B106" s="534"/>
      <c r="C106" s="534"/>
      <c r="D106" s="535"/>
      <c r="E106" s="534"/>
      <c r="F106" s="534"/>
    </row>
    <row r="107" spans="1:6" ht="15.75" customHeight="1">
      <c r="A107" s="534"/>
      <c r="B107" s="534"/>
      <c r="C107" s="534"/>
      <c r="D107" s="535"/>
      <c r="E107" s="534"/>
      <c r="F107" s="534"/>
    </row>
    <row r="108" spans="1:6" ht="15.75" customHeight="1">
      <c r="A108" s="534"/>
      <c r="B108" s="534"/>
      <c r="C108" s="534"/>
      <c r="D108" s="535"/>
      <c r="E108" s="534"/>
      <c r="F108" s="534"/>
    </row>
    <row r="109" spans="1:6" ht="15.75" customHeight="1">
      <c r="A109" s="534"/>
      <c r="B109" s="534"/>
      <c r="C109" s="534"/>
      <c r="D109" s="535"/>
      <c r="E109" s="534"/>
      <c r="F109" s="534"/>
    </row>
    <row r="110" spans="1:6" ht="15.75" customHeight="1">
      <c r="A110" s="534"/>
      <c r="B110" s="534"/>
      <c r="C110" s="534"/>
      <c r="D110" s="535"/>
      <c r="E110" s="534"/>
      <c r="F110" s="534"/>
    </row>
    <row r="111" spans="1:6" ht="15.75" customHeight="1">
      <c r="A111" s="534"/>
      <c r="B111" s="534"/>
      <c r="C111" s="534"/>
      <c r="D111" s="535"/>
      <c r="E111" s="534"/>
      <c r="F111" s="534"/>
    </row>
    <row r="112" spans="1:6" ht="15.75" customHeight="1">
      <c r="A112" s="534"/>
      <c r="B112" s="534"/>
      <c r="C112" s="534"/>
      <c r="D112" s="535"/>
      <c r="E112" s="534"/>
      <c r="F112" s="534"/>
    </row>
    <row r="113" spans="1:6" ht="15.75" customHeight="1">
      <c r="A113" s="534"/>
      <c r="B113" s="534"/>
      <c r="C113" s="534"/>
      <c r="D113" s="535"/>
      <c r="E113" s="534"/>
      <c r="F113" s="534"/>
    </row>
    <row r="114" spans="1:6" ht="15.75" customHeight="1">
      <c r="A114" s="534"/>
      <c r="B114" s="534"/>
      <c r="C114" s="534"/>
      <c r="D114" s="535"/>
      <c r="E114" s="534"/>
      <c r="F114" s="534"/>
    </row>
    <row r="115" spans="1:6" ht="15.75" customHeight="1">
      <c r="A115" s="534"/>
      <c r="B115" s="534"/>
      <c r="C115" s="534"/>
      <c r="D115" s="535"/>
      <c r="E115" s="534"/>
      <c r="F115" s="534"/>
    </row>
    <row r="116" spans="1:6" ht="15.75" customHeight="1">
      <c r="A116" s="534"/>
      <c r="B116" s="534"/>
      <c r="C116" s="534"/>
      <c r="D116" s="535"/>
      <c r="E116" s="534"/>
      <c r="F116" s="534"/>
    </row>
    <row r="117" spans="1:6" ht="15.75" customHeight="1">
      <c r="A117" s="534"/>
      <c r="B117" s="534"/>
      <c r="C117" s="534"/>
      <c r="D117" s="535"/>
      <c r="E117" s="534"/>
      <c r="F117" s="534"/>
    </row>
    <row r="118" spans="1:6" ht="15.75" customHeight="1">
      <c r="A118" s="534"/>
      <c r="B118" s="534"/>
      <c r="C118" s="534"/>
      <c r="D118" s="535"/>
      <c r="E118" s="534"/>
      <c r="F118" s="534"/>
    </row>
    <row r="119" spans="1:6" ht="15.75" customHeight="1">
      <c r="A119" s="534"/>
      <c r="B119" s="534"/>
      <c r="C119" s="534"/>
      <c r="D119" s="535"/>
      <c r="E119" s="534"/>
      <c r="F119" s="534"/>
    </row>
    <row r="120" spans="1:6" ht="15.75" customHeight="1">
      <c r="A120" s="534"/>
      <c r="B120" s="534"/>
      <c r="C120" s="534"/>
      <c r="D120" s="535"/>
      <c r="E120" s="534"/>
      <c r="F120" s="534"/>
    </row>
    <row r="121" spans="1:6" ht="15.75" customHeight="1">
      <c r="A121" s="534"/>
      <c r="B121" s="534"/>
      <c r="C121" s="534"/>
      <c r="D121" s="535"/>
      <c r="E121" s="534"/>
      <c r="F121" s="534"/>
    </row>
    <row r="122" spans="1:6" ht="15.75" customHeight="1">
      <c r="A122" s="534"/>
      <c r="B122" s="534"/>
      <c r="C122" s="534"/>
      <c r="D122" s="535"/>
      <c r="E122" s="534"/>
      <c r="F122" s="534"/>
    </row>
    <row r="123" spans="1:6" ht="15.75" customHeight="1">
      <c r="A123" s="534"/>
      <c r="B123" s="534"/>
      <c r="C123" s="534"/>
      <c r="D123" s="535"/>
      <c r="E123" s="534"/>
      <c r="F123" s="534"/>
    </row>
    <row r="124" spans="1:6" ht="15.75" customHeight="1">
      <c r="A124" s="534"/>
      <c r="B124" s="534"/>
      <c r="C124" s="534"/>
      <c r="D124" s="535"/>
      <c r="E124" s="534"/>
      <c r="F124" s="534"/>
    </row>
    <row r="125" spans="1:6" ht="15.75" customHeight="1">
      <c r="A125" s="534"/>
      <c r="B125" s="534"/>
      <c r="C125" s="534"/>
      <c r="D125" s="535"/>
      <c r="E125" s="534"/>
      <c r="F125" s="534"/>
    </row>
    <row r="126" spans="1:6" ht="15.75" customHeight="1">
      <c r="A126" s="534"/>
      <c r="B126" s="534"/>
      <c r="C126" s="534"/>
      <c r="D126" s="535"/>
      <c r="E126" s="534"/>
      <c r="F126" s="534"/>
    </row>
    <row r="127" spans="1:6" ht="15.75" customHeight="1">
      <c r="A127" s="534"/>
      <c r="B127" s="534"/>
      <c r="C127" s="534"/>
      <c r="D127" s="535"/>
      <c r="E127" s="534"/>
      <c r="F127" s="534"/>
    </row>
    <row r="128" spans="1:6" ht="15.75" customHeight="1">
      <c r="A128" s="534"/>
      <c r="B128" s="534"/>
      <c r="C128" s="534"/>
      <c r="D128" s="535"/>
      <c r="E128" s="534"/>
      <c r="F128" s="534"/>
    </row>
    <row r="129" spans="1:6" ht="15.75" customHeight="1">
      <c r="A129" s="534"/>
      <c r="B129" s="534"/>
      <c r="C129" s="534"/>
      <c r="D129" s="535"/>
      <c r="E129" s="534"/>
      <c r="F129" s="534"/>
    </row>
    <row r="130" spans="1:6" ht="15.75" customHeight="1">
      <c r="A130" s="534"/>
      <c r="B130" s="534"/>
      <c r="C130" s="534"/>
      <c r="D130" s="535"/>
      <c r="E130" s="534"/>
      <c r="F130" s="534"/>
    </row>
    <row r="131" spans="1:6" ht="15.75" customHeight="1">
      <c r="A131" s="534"/>
      <c r="B131" s="534"/>
      <c r="C131" s="534"/>
      <c r="D131" s="535"/>
      <c r="E131" s="534"/>
      <c r="F131" s="534"/>
    </row>
    <row r="132" spans="1:6" ht="15.75" customHeight="1">
      <c r="A132" s="534"/>
      <c r="B132" s="534"/>
      <c r="C132" s="534"/>
      <c r="D132" s="535"/>
      <c r="E132" s="534"/>
      <c r="F132" s="534"/>
    </row>
    <row r="133" spans="1:6" ht="15.75" customHeight="1">
      <c r="A133" s="534"/>
      <c r="B133" s="534"/>
      <c r="C133" s="534"/>
      <c r="D133" s="535"/>
      <c r="E133" s="534"/>
      <c r="F133" s="534"/>
    </row>
    <row r="134" spans="1:6" ht="15.75" customHeight="1">
      <c r="A134" s="534"/>
      <c r="B134" s="534"/>
      <c r="C134" s="534"/>
      <c r="D134" s="535"/>
      <c r="E134" s="534"/>
      <c r="F134" s="534"/>
    </row>
    <row r="135" spans="1:6" ht="15.75" customHeight="1">
      <c r="A135" s="534"/>
      <c r="B135" s="534"/>
      <c r="C135" s="534"/>
      <c r="D135" s="535"/>
      <c r="E135" s="534"/>
      <c r="F135" s="534"/>
    </row>
    <row r="136" spans="1:6" ht="15.75" customHeight="1">
      <c r="A136" s="534"/>
      <c r="B136" s="534"/>
      <c r="C136" s="534"/>
      <c r="D136" s="535"/>
      <c r="E136" s="534"/>
      <c r="F136" s="534"/>
    </row>
    <row r="137" spans="1:6" ht="15.75" customHeight="1">
      <c r="A137" s="534"/>
      <c r="B137" s="534"/>
      <c r="C137" s="534"/>
      <c r="D137" s="535"/>
      <c r="E137" s="534"/>
      <c r="F137" s="534"/>
    </row>
    <row r="138" spans="1:6" ht="15.75" customHeight="1">
      <c r="A138" s="534"/>
      <c r="B138" s="534"/>
      <c r="C138" s="534"/>
      <c r="D138" s="535"/>
      <c r="E138" s="534"/>
      <c r="F138" s="534"/>
    </row>
    <row r="139" spans="1:6" ht="15.75" customHeight="1">
      <c r="A139" s="534"/>
      <c r="B139" s="534"/>
      <c r="C139" s="534"/>
      <c r="D139" s="535"/>
      <c r="E139" s="534"/>
      <c r="F139" s="534"/>
    </row>
    <row r="140" spans="1:6" ht="15.75" customHeight="1">
      <c r="A140" s="534"/>
      <c r="B140" s="534"/>
      <c r="C140" s="534"/>
      <c r="D140" s="535"/>
      <c r="E140" s="534"/>
      <c r="F140" s="534"/>
    </row>
    <row r="141" spans="1:6" ht="15.75" customHeight="1">
      <c r="A141" s="534"/>
      <c r="B141" s="534"/>
      <c r="C141" s="534"/>
      <c r="D141" s="535"/>
      <c r="E141" s="534"/>
      <c r="F141" s="534"/>
    </row>
    <row r="142" spans="1:6" ht="15.75" customHeight="1">
      <c r="A142" s="534"/>
      <c r="B142" s="534"/>
      <c r="C142" s="534"/>
      <c r="D142" s="535"/>
      <c r="E142" s="534"/>
      <c r="F142" s="534"/>
    </row>
    <row r="143" spans="1:6" ht="15.75" customHeight="1">
      <c r="A143" s="534"/>
      <c r="B143" s="534"/>
      <c r="C143" s="534"/>
      <c r="D143" s="535"/>
      <c r="E143" s="534"/>
      <c r="F143" s="534"/>
    </row>
    <row r="144" spans="1:6" ht="15.75" customHeight="1">
      <c r="A144" s="534"/>
      <c r="B144" s="534"/>
      <c r="C144" s="534"/>
      <c r="D144" s="535"/>
      <c r="E144" s="534"/>
      <c r="F144" s="534"/>
    </row>
    <row r="145" spans="1:6" ht="15.75" customHeight="1">
      <c r="A145" s="534"/>
      <c r="B145" s="534"/>
      <c r="C145" s="534"/>
      <c r="D145" s="535"/>
      <c r="E145" s="534"/>
      <c r="F145" s="534"/>
    </row>
    <row r="146" spans="1:6" ht="15.75" customHeight="1">
      <c r="A146" s="534"/>
      <c r="B146" s="534"/>
      <c r="C146" s="534"/>
      <c r="D146" s="535"/>
      <c r="E146" s="534"/>
      <c r="F146" s="534"/>
    </row>
    <row r="147" spans="1:6" ht="15.75" customHeight="1">
      <c r="A147" s="534"/>
      <c r="B147" s="534"/>
      <c r="C147" s="534"/>
      <c r="D147" s="535"/>
      <c r="E147" s="534"/>
      <c r="F147" s="534"/>
    </row>
    <row r="148" spans="1:6" ht="15.75" customHeight="1">
      <c r="A148" s="534"/>
      <c r="B148" s="534"/>
      <c r="C148" s="534"/>
      <c r="D148" s="535"/>
      <c r="E148" s="534"/>
      <c r="F148" s="534"/>
    </row>
    <row r="149" spans="1:6" ht="15.75" customHeight="1">
      <c r="A149" s="534"/>
      <c r="B149" s="534"/>
      <c r="C149" s="534"/>
      <c r="D149" s="535"/>
      <c r="E149" s="534"/>
      <c r="F149" s="534"/>
    </row>
    <row r="150" spans="1:6" ht="15.75" customHeight="1">
      <c r="A150" s="534"/>
      <c r="B150" s="534"/>
      <c r="C150" s="534"/>
      <c r="D150" s="535"/>
      <c r="E150" s="534"/>
      <c r="F150" s="534"/>
    </row>
    <row r="151" spans="1:6" ht="15.75" customHeight="1">
      <c r="A151" s="534"/>
      <c r="B151" s="534"/>
      <c r="C151" s="534"/>
      <c r="D151" s="535"/>
      <c r="E151" s="534"/>
      <c r="F151" s="534"/>
    </row>
    <row r="152" spans="1:6" ht="15.75" customHeight="1">
      <c r="A152" s="534"/>
      <c r="B152" s="534"/>
      <c r="C152" s="534"/>
      <c r="D152" s="535"/>
      <c r="E152" s="534"/>
      <c r="F152" s="534"/>
    </row>
    <row r="153" spans="1:6" ht="15.75" customHeight="1">
      <c r="A153" s="534"/>
      <c r="B153" s="534"/>
      <c r="C153" s="534"/>
      <c r="D153" s="535"/>
      <c r="E153" s="534"/>
      <c r="F153" s="534"/>
    </row>
    <row r="154" spans="1:6" ht="15.75" customHeight="1">
      <c r="A154" s="534"/>
      <c r="B154" s="534"/>
      <c r="C154" s="534"/>
      <c r="D154" s="535"/>
      <c r="E154" s="534"/>
      <c r="F154" s="534"/>
    </row>
    <row r="155" spans="1:6" ht="15.75" customHeight="1">
      <c r="A155" s="534"/>
      <c r="B155" s="534"/>
      <c r="C155" s="534"/>
      <c r="D155" s="535"/>
      <c r="E155" s="534"/>
      <c r="F155" s="534"/>
    </row>
    <row r="156" spans="1:6" ht="15.75" customHeight="1">
      <c r="A156" s="534"/>
      <c r="B156" s="534"/>
      <c r="C156" s="534"/>
      <c r="D156" s="535"/>
      <c r="E156" s="534"/>
      <c r="F156" s="534"/>
    </row>
    <row r="157" spans="1:6" ht="15.75" customHeight="1">
      <c r="A157" s="534"/>
      <c r="B157" s="534"/>
      <c r="C157" s="534"/>
      <c r="D157" s="535"/>
      <c r="E157" s="534"/>
      <c r="F157" s="534"/>
    </row>
    <row r="158" spans="1:6" ht="15.75" customHeight="1">
      <c r="A158" s="534"/>
      <c r="B158" s="534"/>
      <c r="C158" s="534"/>
      <c r="D158" s="535"/>
      <c r="E158" s="534"/>
      <c r="F158" s="534"/>
    </row>
    <row r="159" spans="1:6" ht="15.75" customHeight="1">
      <c r="A159" s="534"/>
      <c r="B159" s="534"/>
      <c r="C159" s="534"/>
      <c r="D159" s="535"/>
      <c r="E159" s="534"/>
      <c r="F159" s="534"/>
    </row>
    <row r="160" spans="1:6" ht="15.75" customHeight="1">
      <c r="A160" s="534"/>
      <c r="B160" s="534"/>
      <c r="C160" s="534"/>
      <c r="D160" s="535"/>
      <c r="E160" s="534"/>
      <c r="F160" s="534"/>
    </row>
    <row r="161" spans="1:6" ht="15.75" customHeight="1">
      <c r="A161" s="534"/>
      <c r="B161" s="534"/>
      <c r="C161" s="534"/>
      <c r="D161" s="535"/>
      <c r="E161" s="534"/>
      <c r="F161" s="534"/>
    </row>
    <row r="162" spans="1:6" ht="15.75" customHeight="1">
      <c r="A162" s="534"/>
      <c r="B162" s="534"/>
      <c r="C162" s="534"/>
      <c r="D162" s="535"/>
      <c r="E162" s="534"/>
      <c r="F162" s="534"/>
    </row>
    <row r="163" spans="1:6" ht="15.75" customHeight="1">
      <c r="A163" s="534"/>
      <c r="B163" s="534"/>
      <c r="C163" s="534"/>
      <c r="D163" s="535"/>
      <c r="E163" s="534"/>
      <c r="F163" s="534"/>
    </row>
    <row r="164" spans="1:6" ht="15.75" customHeight="1">
      <c r="A164" s="534"/>
      <c r="B164" s="534"/>
      <c r="C164" s="534"/>
      <c r="D164" s="535"/>
      <c r="E164" s="534"/>
      <c r="F164" s="534"/>
    </row>
    <row r="165" spans="1:6" ht="15.75" customHeight="1">
      <c r="A165" s="534"/>
      <c r="B165" s="534"/>
      <c r="C165" s="534"/>
      <c r="D165" s="535"/>
      <c r="E165" s="534"/>
      <c r="F165" s="534"/>
    </row>
    <row r="166" spans="1:6" ht="15.75" customHeight="1">
      <c r="A166" s="534"/>
      <c r="B166" s="534"/>
      <c r="C166" s="534"/>
      <c r="D166" s="535"/>
      <c r="E166" s="534"/>
      <c r="F166" s="534"/>
    </row>
    <row r="167" spans="1:6" ht="15.75" customHeight="1">
      <c r="A167" s="534"/>
      <c r="B167" s="534"/>
      <c r="C167" s="534"/>
      <c r="D167" s="535"/>
      <c r="E167" s="534"/>
      <c r="F167" s="534"/>
    </row>
    <row r="168" spans="1:6" ht="15.75" customHeight="1">
      <c r="A168" s="534"/>
      <c r="B168" s="534"/>
      <c r="C168" s="534"/>
      <c r="D168" s="535"/>
      <c r="E168" s="534"/>
      <c r="F168" s="534"/>
    </row>
    <row r="169" spans="1:6" ht="15.75" customHeight="1">
      <c r="A169" s="534"/>
      <c r="B169" s="534"/>
      <c r="C169" s="534"/>
      <c r="D169" s="535"/>
      <c r="E169" s="534"/>
      <c r="F169" s="534"/>
    </row>
    <row r="170" spans="1:6" ht="15.75" customHeight="1">
      <c r="A170" s="534"/>
      <c r="B170" s="534"/>
      <c r="C170" s="534"/>
      <c r="D170" s="535"/>
      <c r="E170" s="534"/>
      <c r="F170" s="534"/>
    </row>
    <row r="171" spans="1:6" ht="15.75" customHeight="1">
      <c r="A171" s="534"/>
      <c r="B171" s="534"/>
      <c r="C171" s="534"/>
      <c r="D171" s="535"/>
      <c r="E171" s="534"/>
      <c r="F171" s="534"/>
    </row>
    <row r="172" spans="1:6" ht="15.75" customHeight="1">
      <c r="A172" s="534"/>
      <c r="B172" s="534"/>
      <c r="C172" s="534"/>
      <c r="D172" s="535"/>
      <c r="E172" s="534"/>
      <c r="F172" s="534"/>
    </row>
    <row r="173" spans="1:6" ht="15.75" customHeight="1">
      <c r="A173" s="534"/>
      <c r="B173" s="534"/>
      <c r="C173" s="534"/>
      <c r="D173" s="535"/>
      <c r="E173" s="534"/>
      <c r="F173" s="534"/>
    </row>
    <row r="174" spans="1:6" ht="15.75" customHeight="1">
      <c r="A174" s="534"/>
      <c r="B174" s="534"/>
      <c r="C174" s="534"/>
      <c r="D174" s="535"/>
      <c r="E174" s="534"/>
      <c r="F174" s="534"/>
    </row>
    <row r="175" spans="1:6" ht="15.75" customHeight="1">
      <c r="A175" s="534"/>
      <c r="B175" s="534"/>
      <c r="C175" s="534"/>
      <c r="D175" s="535"/>
      <c r="E175" s="534"/>
      <c r="F175" s="534"/>
    </row>
    <row r="176" spans="1:6" ht="15.75" customHeight="1">
      <c r="A176" s="534"/>
      <c r="B176" s="534"/>
      <c r="C176" s="534"/>
      <c r="D176" s="535"/>
      <c r="E176" s="534"/>
      <c r="F176" s="534"/>
    </row>
    <row r="177" spans="1:6" ht="15.75" customHeight="1">
      <c r="A177" s="534"/>
      <c r="B177" s="534"/>
      <c r="C177" s="534"/>
      <c r="D177" s="535"/>
      <c r="E177" s="534"/>
      <c r="F177" s="534"/>
    </row>
    <row r="178" spans="1:6" ht="15.75" customHeight="1">
      <c r="A178" s="534"/>
      <c r="B178" s="534"/>
      <c r="C178" s="534"/>
      <c r="D178" s="535"/>
      <c r="E178" s="534"/>
      <c r="F178" s="534"/>
    </row>
    <row r="179" spans="1:6" ht="15.75" customHeight="1">
      <c r="A179" s="534"/>
      <c r="B179" s="534"/>
      <c r="C179" s="534"/>
      <c r="D179" s="535"/>
      <c r="E179" s="534"/>
      <c r="F179" s="534"/>
    </row>
    <row r="180" spans="1:6" ht="15.75" customHeight="1">
      <c r="A180" s="534"/>
      <c r="B180" s="534"/>
      <c r="C180" s="534"/>
      <c r="D180" s="535"/>
      <c r="E180" s="534"/>
      <c r="F180" s="534"/>
    </row>
    <row r="181" spans="1:6" ht="15.75" customHeight="1">
      <c r="A181" s="534"/>
      <c r="B181" s="534"/>
      <c r="C181" s="534"/>
      <c r="D181" s="535"/>
      <c r="E181" s="534"/>
      <c r="F181" s="534"/>
    </row>
    <row r="182" spans="1:6" ht="15.75" customHeight="1">
      <c r="A182" s="534"/>
      <c r="B182" s="534"/>
      <c r="C182" s="534"/>
      <c r="D182" s="535"/>
      <c r="E182" s="534"/>
      <c r="F182" s="534"/>
    </row>
    <row r="183" spans="1:6" ht="15.75" customHeight="1">
      <c r="A183" s="534"/>
      <c r="B183" s="534"/>
      <c r="C183" s="534"/>
      <c r="D183" s="535"/>
      <c r="E183" s="534"/>
      <c r="F183" s="534"/>
    </row>
    <row r="184" spans="1:6" ht="15.75" customHeight="1">
      <c r="A184" s="534"/>
      <c r="B184" s="534"/>
      <c r="C184" s="534"/>
      <c r="D184" s="535"/>
      <c r="E184" s="534"/>
      <c r="F184" s="534"/>
    </row>
    <row r="185" spans="1:6" ht="15.75" customHeight="1">
      <c r="A185" s="534"/>
      <c r="B185" s="534"/>
      <c r="C185" s="534"/>
      <c r="D185" s="535"/>
      <c r="E185" s="534"/>
      <c r="F185" s="534"/>
    </row>
    <row r="186" spans="1:6" ht="15.75" customHeight="1">
      <c r="A186" s="534"/>
      <c r="B186" s="534"/>
      <c r="C186" s="534"/>
      <c r="D186" s="535"/>
      <c r="E186" s="534"/>
      <c r="F186" s="534"/>
    </row>
    <row r="187" spans="1:6" ht="15.75" customHeight="1">
      <c r="A187" s="534"/>
      <c r="B187" s="534"/>
      <c r="C187" s="534"/>
      <c r="D187" s="535"/>
      <c r="E187" s="534"/>
      <c r="F187" s="534"/>
    </row>
    <row r="188" spans="1:6" ht="15.75" customHeight="1">
      <c r="A188" s="534"/>
      <c r="B188" s="534"/>
      <c r="C188" s="534"/>
      <c r="D188" s="535"/>
      <c r="E188" s="534"/>
      <c r="F188" s="534"/>
    </row>
    <row r="189" spans="1:6" ht="15.75" customHeight="1">
      <c r="A189" s="534"/>
      <c r="B189" s="534"/>
      <c r="C189" s="534"/>
      <c r="D189" s="535"/>
      <c r="E189" s="534"/>
      <c r="F189" s="534"/>
    </row>
    <row r="190" spans="1:6" ht="15.75" customHeight="1">
      <c r="A190" s="534"/>
      <c r="B190" s="534"/>
      <c r="C190" s="534"/>
      <c r="D190" s="535"/>
      <c r="E190" s="534"/>
      <c r="F190" s="534"/>
    </row>
    <row r="191" spans="1:6" ht="15.75" customHeight="1">
      <c r="A191" s="534"/>
      <c r="B191" s="534"/>
      <c r="C191" s="534"/>
      <c r="D191" s="535"/>
      <c r="E191" s="534"/>
      <c r="F191" s="534"/>
    </row>
    <row r="192" spans="1:6" ht="15.75" customHeight="1">
      <c r="A192" s="534"/>
      <c r="B192" s="534"/>
      <c r="C192" s="534"/>
      <c r="D192" s="535"/>
      <c r="E192" s="534"/>
      <c r="F192" s="534"/>
    </row>
    <row r="193" spans="1:6" ht="15.75" customHeight="1">
      <c r="A193" s="534"/>
      <c r="B193" s="534"/>
      <c r="C193" s="534"/>
      <c r="D193" s="535"/>
      <c r="E193" s="534"/>
      <c r="F193" s="534"/>
    </row>
    <row r="194" spans="1:6" ht="15.75" customHeight="1">
      <c r="A194" s="534"/>
      <c r="B194" s="534"/>
      <c r="C194" s="534"/>
      <c r="D194" s="535"/>
      <c r="E194" s="534"/>
      <c r="F194" s="534"/>
    </row>
    <row r="195" spans="1:6" ht="15.75" customHeight="1">
      <c r="A195" s="534"/>
      <c r="B195" s="534"/>
      <c r="C195" s="534"/>
      <c r="D195" s="535"/>
      <c r="E195" s="534"/>
      <c r="F195" s="534"/>
    </row>
    <row r="196" spans="1:6" ht="15.75" customHeight="1">
      <c r="A196" s="534"/>
      <c r="B196" s="534"/>
      <c r="C196" s="534"/>
      <c r="D196" s="535"/>
      <c r="E196" s="534"/>
      <c r="F196" s="534"/>
    </row>
    <row r="197" spans="1:6" ht="15.75" customHeight="1">
      <c r="A197" s="534"/>
      <c r="B197" s="534"/>
      <c r="C197" s="534"/>
      <c r="D197" s="535"/>
      <c r="E197" s="534"/>
      <c r="F197" s="534"/>
    </row>
    <row r="198" spans="1:6" ht="15.75" customHeight="1">
      <c r="A198" s="534"/>
      <c r="B198" s="534"/>
      <c r="C198" s="534"/>
      <c r="D198" s="535"/>
      <c r="E198" s="534"/>
      <c r="F198" s="534"/>
    </row>
    <row r="199" spans="1:6" ht="15.75" customHeight="1">
      <c r="A199" s="534"/>
      <c r="B199" s="534"/>
      <c r="C199" s="534"/>
      <c r="D199" s="535"/>
      <c r="E199" s="534"/>
      <c r="F199" s="534"/>
    </row>
    <row r="200" spans="1:6" ht="15.75" customHeight="1">
      <c r="A200" s="534"/>
      <c r="B200" s="534"/>
      <c r="C200" s="534"/>
      <c r="D200" s="535"/>
      <c r="E200" s="534"/>
      <c r="F200" s="534"/>
    </row>
    <row r="201" spans="1:6" ht="15.75" customHeight="1">
      <c r="A201" s="534"/>
      <c r="B201" s="534"/>
      <c r="C201" s="534"/>
      <c r="D201" s="535"/>
      <c r="E201" s="534"/>
      <c r="F201" s="534"/>
    </row>
    <row r="202" spans="1:6" ht="15.75" customHeight="1">
      <c r="A202" s="534"/>
      <c r="B202" s="534"/>
      <c r="C202" s="534"/>
      <c r="D202" s="535"/>
      <c r="E202" s="534"/>
      <c r="F202" s="534"/>
    </row>
    <row r="203" spans="1:6" ht="15.75" customHeight="1">
      <c r="A203" s="534"/>
      <c r="B203" s="534"/>
      <c r="C203" s="534"/>
      <c r="D203" s="535"/>
      <c r="E203" s="534"/>
      <c r="F203" s="534"/>
    </row>
    <row r="204" spans="1:6" ht="15.75" customHeight="1">
      <c r="A204" s="534"/>
      <c r="B204" s="534"/>
      <c r="C204" s="534"/>
      <c r="D204" s="535"/>
      <c r="E204" s="534"/>
      <c r="F204" s="534"/>
    </row>
    <row r="205" spans="1:6" ht="15.75" customHeight="1">
      <c r="A205" s="534"/>
      <c r="B205" s="534"/>
      <c r="C205" s="534"/>
      <c r="D205" s="535"/>
      <c r="E205" s="534"/>
      <c r="F205" s="534"/>
    </row>
    <row r="206" spans="1:6" ht="15.75" customHeight="1">
      <c r="A206" s="534"/>
      <c r="B206" s="534"/>
      <c r="C206" s="534"/>
      <c r="D206" s="535"/>
      <c r="E206" s="534"/>
      <c r="F206" s="534"/>
    </row>
    <row r="207" spans="1:6" ht="15.75" customHeight="1">
      <c r="A207" s="534"/>
      <c r="B207" s="534"/>
      <c r="C207" s="534"/>
      <c r="D207" s="535"/>
      <c r="E207" s="534"/>
      <c r="F207" s="534"/>
    </row>
    <row r="208" spans="1:6" ht="15.75" customHeight="1">
      <c r="A208" s="534"/>
      <c r="B208" s="534"/>
      <c r="C208" s="534"/>
      <c r="D208" s="535"/>
      <c r="E208" s="534"/>
      <c r="F208" s="534"/>
    </row>
    <row r="209" spans="1:6" ht="15.75" customHeight="1">
      <c r="A209" s="534"/>
      <c r="B209" s="534"/>
      <c r="C209" s="534"/>
      <c r="D209" s="535"/>
      <c r="E209" s="534"/>
      <c r="F209" s="534"/>
    </row>
    <row r="210" spans="1:6" ht="15.75" customHeight="1">
      <c r="A210" s="534"/>
      <c r="B210" s="534"/>
      <c r="C210" s="534"/>
      <c r="D210" s="535"/>
      <c r="E210" s="534"/>
      <c r="F210" s="534"/>
    </row>
    <row r="211" spans="1:6" ht="15.75" customHeight="1">
      <c r="A211" s="534"/>
      <c r="B211" s="534"/>
      <c r="C211" s="534"/>
      <c r="D211" s="535"/>
      <c r="E211" s="534"/>
      <c r="F211" s="534"/>
    </row>
    <row r="212" spans="1:6" ht="15.75" customHeight="1">
      <c r="A212" s="534"/>
      <c r="B212" s="534"/>
      <c r="C212" s="534"/>
      <c r="D212" s="535"/>
      <c r="E212" s="534"/>
      <c r="F212" s="534"/>
    </row>
    <row r="213" spans="1:6" ht="15.75" customHeight="1">
      <c r="A213" s="534"/>
      <c r="B213" s="534"/>
      <c r="C213" s="534"/>
      <c r="D213" s="535"/>
      <c r="E213" s="534"/>
      <c r="F213" s="534"/>
    </row>
    <row r="214" spans="1:6" ht="15.75" customHeight="1">
      <c r="A214" s="534"/>
      <c r="B214" s="534"/>
      <c r="C214" s="534"/>
      <c r="D214" s="535"/>
      <c r="E214" s="534"/>
      <c r="F214" s="534"/>
    </row>
    <row r="215" spans="1:6" ht="15.75" customHeight="1">
      <c r="A215" s="534"/>
      <c r="B215" s="534"/>
      <c r="C215" s="534"/>
      <c r="D215" s="535"/>
      <c r="E215" s="534"/>
      <c r="F215" s="534"/>
    </row>
    <row r="216" spans="1:6" ht="15.75" customHeight="1">
      <c r="A216" s="534"/>
      <c r="B216" s="534"/>
      <c r="C216" s="534"/>
      <c r="D216" s="535"/>
      <c r="E216" s="534"/>
      <c r="F216" s="534"/>
    </row>
    <row r="217" spans="1:6" ht="15.75" customHeight="1">
      <c r="A217" s="534"/>
      <c r="B217" s="534"/>
      <c r="C217" s="534"/>
      <c r="D217" s="535"/>
      <c r="E217" s="534"/>
      <c r="F217" s="534"/>
    </row>
    <row r="218" spans="1:6" ht="15.75" customHeight="1">
      <c r="A218" s="534"/>
      <c r="B218" s="534"/>
      <c r="C218" s="534"/>
      <c r="D218" s="535"/>
      <c r="E218" s="534"/>
      <c r="F218" s="534"/>
    </row>
    <row r="219" spans="1:6" ht="15.75" customHeight="1">
      <c r="A219" s="534"/>
      <c r="B219" s="534"/>
      <c r="C219" s="534"/>
      <c r="D219" s="535"/>
      <c r="E219" s="534"/>
      <c r="F219" s="534"/>
    </row>
    <row r="220" spans="1:6" ht="15.75" customHeight="1">
      <c r="A220" s="534"/>
      <c r="B220" s="534"/>
      <c r="C220" s="534"/>
      <c r="D220" s="535"/>
      <c r="E220" s="534"/>
      <c r="F220" s="534"/>
    </row>
    <row r="221" spans="1:6" ht="15.75" customHeight="1">
      <c r="A221" s="534"/>
      <c r="B221" s="534"/>
      <c r="C221" s="534"/>
      <c r="D221" s="535"/>
      <c r="E221" s="534"/>
      <c r="F221" s="534"/>
    </row>
    <row r="222" spans="1:6" ht="15.75" customHeight="1">
      <c r="A222" s="534"/>
      <c r="B222" s="534"/>
      <c r="C222" s="534"/>
      <c r="D222" s="535"/>
      <c r="E222" s="534"/>
      <c r="F222" s="534"/>
    </row>
    <row r="223" spans="1:6" ht="15.75" customHeight="1">
      <c r="A223" s="534"/>
      <c r="B223" s="534"/>
      <c r="C223" s="534"/>
      <c r="D223" s="535"/>
      <c r="E223" s="534"/>
      <c r="F223" s="534"/>
    </row>
    <row r="224" spans="1:6" ht="15.75" customHeight="1">
      <c r="A224" s="534"/>
      <c r="B224" s="534"/>
      <c r="C224" s="534"/>
      <c r="D224" s="535"/>
      <c r="E224" s="534"/>
      <c r="F224" s="534"/>
    </row>
    <row r="225" spans="1:6" ht="15.75" customHeight="1">
      <c r="A225" s="534"/>
      <c r="B225" s="534"/>
      <c r="C225" s="534"/>
      <c r="D225" s="535"/>
      <c r="E225" s="534"/>
      <c r="F225" s="534"/>
    </row>
    <row r="226" spans="1:6" ht="15.75" customHeight="1">
      <c r="A226" s="534"/>
      <c r="B226" s="534"/>
      <c r="C226" s="534"/>
      <c r="D226" s="535"/>
      <c r="E226" s="534"/>
      <c r="F226" s="534"/>
    </row>
    <row r="227" spans="1:6" ht="15.75" customHeight="1">
      <c r="A227" s="534"/>
      <c r="B227" s="534"/>
      <c r="C227" s="534"/>
      <c r="D227" s="535"/>
      <c r="E227" s="534"/>
      <c r="F227" s="534"/>
    </row>
    <row r="228" spans="1:6" ht="15.75" customHeight="1">
      <c r="A228" s="534"/>
      <c r="B228" s="534"/>
      <c r="C228" s="534"/>
      <c r="D228" s="535"/>
      <c r="E228" s="534"/>
      <c r="F228" s="534"/>
    </row>
    <row r="229" spans="1:6" ht="15.75" customHeight="1">
      <c r="A229" s="534"/>
      <c r="B229" s="534"/>
      <c r="C229" s="534"/>
      <c r="D229" s="535"/>
      <c r="E229" s="534"/>
      <c r="F229" s="534"/>
    </row>
    <row r="230" spans="1:6" ht="15.75" customHeight="1">
      <c r="A230" s="534"/>
      <c r="B230" s="534"/>
      <c r="C230" s="534"/>
      <c r="D230" s="535"/>
      <c r="E230" s="534"/>
      <c r="F230" s="534"/>
    </row>
    <row r="231" spans="1:6" ht="15.75" customHeight="1">
      <c r="A231" s="534"/>
      <c r="B231" s="534"/>
      <c r="C231" s="534"/>
      <c r="D231" s="535"/>
      <c r="E231" s="534"/>
      <c r="F231" s="534"/>
    </row>
    <row r="232" spans="1:6" ht="15.75" customHeight="1">
      <c r="A232" s="534"/>
      <c r="B232" s="534"/>
      <c r="C232" s="534"/>
      <c r="D232" s="535"/>
      <c r="E232" s="534"/>
      <c r="F232" s="534"/>
    </row>
    <row r="233" spans="1:6" ht="15.75" customHeight="1">
      <c r="A233" s="534"/>
      <c r="B233" s="534"/>
      <c r="C233" s="534"/>
      <c r="D233" s="535"/>
      <c r="E233" s="534"/>
      <c r="F233" s="534"/>
    </row>
    <row r="234" spans="1:6" ht="15.75" customHeight="1">
      <c r="A234" s="534"/>
      <c r="B234" s="534"/>
      <c r="C234" s="534"/>
      <c r="D234" s="535"/>
      <c r="E234" s="534"/>
      <c r="F234" s="534"/>
    </row>
    <row r="235" spans="1:6" ht="15.75" customHeight="1">
      <c r="A235" s="534"/>
      <c r="B235" s="534"/>
      <c r="C235" s="534"/>
      <c r="D235" s="535"/>
      <c r="E235" s="534"/>
      <c r="F235" s="534"/>
    </row>
    <row r="236" spans="1:6" ht="15.75" customHeight="1">
      <c r="A236" s="534"/>
      <c r="B236" s="534"/>
      <c r="C236" s="534"/>
      <c r="D236" s="535"/>
      <c r="E236" s="534"/>
      <c r="F236" s="534"/>
    </row>
    <row r="237" spans="1:6" ht="15.75" customHeight="1">
      <c r="A237" s="534"/>
      <c r="B237" s="534"/>
      <c r="C237" s="534"/>
      <c r="D237" s="535"/>
      <c r="E237" s="534"/>
      <c r="F237" s="534"/>
    </row>
    <row r="238" spans="1:6" ht="15.75" customHeight="1">
      <c r="A238" s="534"/>
      <c r="B238" s="534"/>
      <c r="C238" s="534"/>
      <c r="D238" s="535"/>
      <c r="E238" s="534"/>
      <c r="F238" s="534"/>
    </row>
    <row r="239" spans="1:6" ht="15.75" customHeight="1">
      <c r="A239" s="534"/>
      <c r="B239" s="534"/>
      <c r="C239" s="534"/>
      <c r="D239" s="535"/>
      <c r="E239" s="534"/>
      <c r="F239" s="534"/>
    </row>
    <row r="240" spans="1:6" ht="15.75" customHeight="1">
      <c r="A240" s="534"/>
      <c r="B240" s="534"/>
      <c r="C240" s="534"/>
      <c r="D240" s="535"/>
      <c r="E240" s="534"/>
      <c r="F240" s="534"/>
    </row>
    <row r="241" spans="1:6" ht="15.75" customHeight="1">
      <c r="A241" s="534"/>
      <c r="B241" s="534"/>
      <c r="C241" s="534"/>
      <c r="D241" s="535"/>
      <c r="E241" s="534"/>
      <c r="F241" s="534"/>
    </row>
    <row r="242" spans="1:6" ht="15.75" customHeight="1">
      <c r="A242" s="534"/>
      <c r="B242" s="534"/>
      <c r="C242" s="534"/>
      <c r="D242" s="535"/>
      <c r="E242" s="534"/>
      <c r="F242" s="534"/>
    </row>
    <row r="243" spans="1:6" ht="15.75" customHeight="1">
      <c r="A243" s="534"/>
      <c r="B243" s="534"/>
      <c r="C243" s="534"/>
      <c r="D243" s="535"/>
      <c r="E243" s="534"/>
      <c r="F243" s="534"/>
    </row>
    <row r="244" spans="1:6" ht="15.75" customHeight="1">
      <c r="A244" s="534"/>
      <c r="B244" s="534"/>
      <c r="C244" s="534"/>
      <c r="D244" s="535"/>
      <c r="E244" s="534"/>
      <c r="F244" s="534"/>
    </row>
    <row r="245" spans="1:6" ht="15.75" customHeight="1">
      <c r="A245" s="534"/>
      <c r="B245" s="534"/>
      <c r="C245" s="534"/>
      <c r="D245" s="535"/>
      <c r="E245" s="534"/>
      <c r="F245" s="534"/>
    </row>
    <row r="246" spans="1:6" ht="15.75" customHeight="1">
      <c r="A246" s="534"/>
      <c r="B246" s="534"/>
      <c r="C246" s="534"/>
      <c r="D246" s="535"/>
      <c r="E246" s="534"/>
      <c r="F246" s="534"/>
    </row>
    <row r="247" spans="1:6" ht="15.75" customHeight="1">
      <c r="A247" s="534"/>
      <c r="B247" s="534"/>
      <c r="C247" s="534"/>
      <c r="D247" s="535"/>
      <c r="E247" s="534"/>
      <c r="F247" s="534"/>
    </row>
    <row r="248" spans="1:6" ht="15.75" customHeight="1">
      <c r="A248" s="534"/>
      <c r="B248" s="534"/>
      <c r="C248" s="534"/>
      <c r="D248" s="535"/>
      <c r="E248" s="534"/>
      <c r="F248" s="534"/>
    </row>
    <row r="249" spans="1:6" ht="15.75" customHeight="1">
      <c r="A249" s="534"/>
      <c r="B249" s="534"/>
      <c r="C249" s="534"/>
      <c r="D249" s="535"/>
      <c r="E249" s="534"/>
      <c r="F249" s="534"/>
    </row>
    <row r="250" spans="1:6" ht="15.75" customHeight="1">
      <c r="A250" s="534"/>
      <c r="B250" s="534"/>
      <c r="C250" s="534"/>
      <c r="D250" s="535"/>
      <c r="E250" s="534"/>
      <c r="F250" s="534"/>
    </row>
    <row r="251" spans="1:6" ht="15.75" customHeight="1">
      <c r="A251" s="534"/>
      <c r="B251" s="534"/>
      <c r="C251" s="534"/>
      <c r="D251" s="535"/>
      <c r="E251" s="534"/>
      <c r="F251" s="534"/>
    </row>
    <row r="252" spans="1:6" ht="15.75" customHeight="1">
      <c r="A252" s="534"/>
      <c r="B252" s="534"/>
      <c r="C252" s="534"/>
      <c r="D252" s="535"/>
      <c r="E252" s="534"/>
      <c r="F252" s="534"/>
    </row>
    <row r="253" spans="1:6" ht="15.75" customHeight="1">
      <c r="A253" s="534"/>
      <c r="B253" s="534"/>
      <c r="C253" s="534"/>
      <c r="D253" s="535"/>
      <c r="E253" s="534"/>
      <c r="F253" s="534"/>
    </row>
    <row r="254" spans="1:6" ht="15.75" customHeight="1">
      <c r="A254" s="534"/>
      <c r="B254" s="534"/>
      <c r="C254" s="534"/>
      <c r="D254" s="535"/>
      <c r="E254" s="534"/>
      <c r="F254" s="534"/>
    </row>
    <row r="255" spans="1:6" ht="15.75" customHeight="1">
      <c r="A255" s="534"/>
      <c r="B255" s="534"/>
      <c r="C255" s="534"/>
      <c r="D255" s="535"/>
      <c r="E255" s="534"/>
      <c r="F255" s="534"/>
    </row>
    <row r="256" spans="1:6" ht="15.75" customHeight="1">
      <c r="A256" s="534"/>
      <c r="B256" s="534"/>
      <c r="C256" s="534"/>
      <c r="D256" s="535"/>
      <c r="E256" s="534"/>
      <c r="F256" s="534"/>
    </row>
    <row r="257" spans="1:6" ht="15.75" customHeight="1">
      <c r="A257" s="534"/>
      <c r="B257" s="534"/>
      <c r="C257" s="534"/>
      <c r="D257" s="535"/>
      <c r="E257" s="534"/>
      <c r="F257" s="534"/>
    </row>
    <row r="258" spans="1:6" ht="15.75" customHeight="1">
      <c r="A258" s="534"/>
      <c r="B258" s="534"/>
      <c r="C258" s="534"/>
      <c r="D258" s="535"/>
      <c r="E258" s="534"/>
      <c r="F258" s="534"/>
    </row>
    <row r="259" spans="1:6" ht="15.75" customHeight="1">
      <c r="A259" s="534"/>
      <c r="B259" s="534"/>
      <c r="C259" s="534"/>
      <c r="D259" s="535"/>
      <c r="E259" s="534"/>
      <c r="F259" s="534"/>
    </row>
    <row r="260" spans="1:6" ht="15.75" customHeight="1">
      <c r="A260" s="534"/>
      <c r="B260" s="534"/>
      <c r="C260" s="534"/>
      <c r="D260" s="535"/>
      <c r="E260" s="534"/>
      <c r="F260" s="534"/>
    </row>
    <row r="261" spans="1:6" ht="15.75" customHeight="1">
      <c r="A261" s="534"/>
      <c r="B261" s="534"/>
      <c r="C261" s="534"/>
      <c r="D261" s="535"/>
      <c r="E261" s="534"/>
      <c r="F261" s="534"/>
    </row>
    <row r="262" spans="1:6" ht="15.75" customHeight="1">
      <c r="A262" s="534"/>
      <c r="B262" s="534"/>
      <c r="C262" s="534"/>
      <c r="D262" s="535"/>
      <c r="E262" s="534"/>
      <c r="F262" s="534"/>
    </row>
    <row r="263" spans="1:6" ht="15.75" customHeight="1">
      <c r="A263" s="534"/>
      <c r="B263" s="534"/>
      <c r="C263" s="534"/>
      <c r="D263" s="535"/>
      <c r="E263" s="534"/>
      <c r="F263" s="534"/>
    </row>
    <row r="264" spans="1:6" ht="15.75" customHeight="1">
      <c r="A264" s="534"/>
      <c r="B264" s="534"/>
      <c r="C264" s="534"/>
      <c r="D264" s="535"/>
      <c r="E264" s="534"/>
      <c r="F264" s="534"/>
    </row>
    <row r="265" spans="1:6" ht="15.75" customHeight="1">
      <c r="A265" s="534"/>
      <c r="B265" s="534"/>
      <c r="C265" s="534"/>
      <c r="D265" s="535"/>
      <c r="E265" s="534"/>
      <c r="F265" s="534"/>
    </row>
    <row r="266" spans="1:6" ht="15.75" customHeight="1">
      <c r="A266" s="534"/>
      <c r="B266" s="534"/>
      <c r="C266" s="534"/>
      <c r="D266" s="535"/>
      <c r="E266" s="534"/>
      <c r="F266" s="534"/>
    </row>
    <row r="267" spans="1:6" ht="15.75" customHeight="1">
      <c r="A267" s="534"/>
      <c r="B267" s="534"/>
      <c r="C267" s="534"/>
      <c r="D267" s="535"/>
      <c r="E267" s="534"/>
      <c r="F267" s="534"/>
    </row>
    <row r="268" spans="1:6" ht="15.75" customHeight="1">
      <c r="A268" s="534"/>
      <c r="B268" s="534"/>
      <c r="C268" s="534"/>
      <c r="D268" s="535"/>
      <c r="E268" s="534"/>
      <c r="F268" s="534"/>
    </row>
    <row r="269" spans="1:6" ht="15.75" customHeight="1">
      <c r="A269" s="534"/>
      <c r="B269" s="534"/>
      <c r="C269" s="534"/>
      <c r="D269" s="535"/>
      <c r="E269" s="534"/>
      <c r="F269" s="534"/>
    </row>
    <row r="270" spans="1:6" ht="15.75" customHeight="1">
      <c r="A270" s="534"/>
      <c r="B270" s="534"/>
      <c r="C270" s="534"/>
      <c r="D270" s="535"/>
      <c r="E270" s="534"/>
      <c r="F270" s="534"/>
    </row>
    <row r="271" spans="1:6" ht="15.75" customHeight="1">
      <c r="A271" s="534"/>
      <c r="B271" s="534"/>
      <c r="C271" s="534"/>
      <c r="D271" s="535"/>
      <c r="E271" s="534"/>
      <c r="F271" s="534"/>
    </row>
    <row r="272" spans="1:6" ht="15.75" customHeight="1">
      <c r="A272" s="534"/>
      <c r="B272" s="534"/>
      <c r="C272" s="534"/>
      <c r="D272" s="535"/>
      <c r="E272" s="534"/>
      <c r="F272" s="534"/>
    </row>
    <row r="273" spans="1:6" ht="15.75" customHeight="1">
      <c r="A273" s="534"/>
      <c r="B273" s="534"/>
      <c r="C273" s="534"/>
      <c r="D273" s="535"/>
      <c r="E273" s="534"/>
      <c r="F273" s="534"/>
    </row>
    <row r="274" spans="1:6" ht="15.75" customHeight="1">
      <c r="A274" s="534"/>
      <c r="B274" s="534"/>
      <c r="C274" s="534"/>
      <c r="D274" s="535"/>
      <c r="E274" s="534"/>
      <c r="F274" s="534"/>
    </row>
    <row r="275" spans="1:6" ht="15.75" customHeight="1">
      <c r="A275" s="534"/>
      <c r="B275" s="534"/>
      <c r="C275" s="534"/>
      <c r="D275" s="535"/>
      <c r="E275" s="534"/>
      <c r="F275" s="534"/>
    </row>
    <row r="276" spans="1:6" ht="15.75" customHeight="1">
      <c r="A276" s="534"/>
      <c r="B276" s="534"/>
      <c r="C276" s="534"/>
      <c r="D276" s="535"/>
      <c r="E276" s="534"/>
      <c r="F276" s="534"/>
    </row>
    <row r="277" spans="1:6" ht="15.75" customHeight="1">
      <c r="A277" s="534"/>
      <c r="B277" s="534"/>
      <c r="C277" s="534"/>
      <c r="D277" s="535"/>
      <c r="E277" s="534"/>
      <c r="F277" s="534"/>
    </row>
    <row r="278" spans="1:6" ht="15.75" customHeight="1">
      <c r="A278" s="534"/>
      <c r="B278" s="534"/>
      <c r="C278" s="534"/>
      <c r="D278" s="535"/>
      <c r="E278" s="534"/>
      <c r="F278" s="534"/>
    </row>
    <row r="279" spans="1:6" ht="15.75" customHeight="1">
      <c r="A279" s="534"/>
      <c r="B279" s="534"/>
      <c r="C279" s="534"/>
      <c r="D279" s="535"/>
      <c r="E279" s="534"/>
      <c r="F279" s="534"/>
    </row>
    <row r="280" spans="1:6" ht="15.75" customHeight="1">
      <c r="A280" s="534"/>
      <c r="B280" s="534"/>
      <c r="C280" s="534"/>
      <c r="D280" s="535"/>
      <c r="E280" s="534"/>
      <c r="F280" s="534"/>
    </row>
    <row r="281" spans="1:6" ht="15.75" customHeight="1">
      <c r="A281" s="534"/>
      <c r="B281" s="534"/>
      <c r="C281" s="534"/>
      <c r="D281" s="535"/>
      <c r="E281" s="534"/>
      <c r="F281" s="534"/>
    </row>
    <row r="282" spans="1:6" ht="15.75" customHeight="1">
      <c r="A282" s="534"/>
      <c r="B282" s="534"/>
      <c r="C282" s="534"/>
      <c r="D282" s="535"/>
      <c r="E282" s="534"/>
      <c r="F282" s="534"/>
    </row>
    <row r="283" spans="1:6" ht="15.75" customHeight="1">
      <c r="A283" s="534"/>
      <c r="B283" s="534"/>
      <c r="C283" s="534"/>
      <c r="D283" s="535"/>
      <c r="E283" s="534"/>
      <c r="F283" s="534"/>
    </row>
    <row r="284" spans="1:6" ht="15.75" customHeight="1">
      <c r="A284" s="534"/>
      <c r="B284" s="534"/>
      <c r="C284" s="534"/>
      <c r="D284" s="535"/>
      <c r="E284" s="534"/>
      <c r="F284" s="534"/>
    </row>
    <row r="285" spans="1:6" ht="15.75" customHeight="1">
      <c r="A285" s="534"/>
      <c r="B285" s="534"/>
      <c r="C285" s="534"/>
      <c r="D285" s="535"/>
      <c r="E285" s="534"/>
      <c r="F285" s="534"/>
    </row>
    <row r="286" spans="1:6" ht="15.75" customHeight="1">
      <c r="A286" s="534"/>
      <c r="B286" s="534"/>
      <c r="C286" s="534"/>
      <c r="D286" s="535"/>
      <c r="E286" s="534"/>
      <c r="F286" s="534"/>
    </row>
    <row r="287" spans="1:6" ht="15.75" customHeight="1">
      <c r="A287" s="534"/>
      <c r="B287" s="534"/>
      <c r="C287" s="534"/>
      <c r="D287" s="535"/>
      <c r="E287" s="534"/>
      <c r="F287" s="534"/>
    </row>
    <row r="288" spans="1:6" ht="15.75" customHeight="1">
      <c r="A288" s="534"/>
      <c r="B288" s="534"/>
      <c r="C288" s="534"/>
      <c r="D288" s="535"/>
      <c r="E288" s="534"/>
      <c r="F288" s="534"/>
    </row>
    <row r="289" spans="1:6" ht="15.75" customHeight="1">
      <c r="A289" s="534"/>
      <c r="B289" s="534"/>
      <c r="C289" s="534"/>
      <c r="D289" s="535"/>
      <c r="E289" s="534"/>
      <c r="F289" s="534"/>
    </row>
    <row r="290" spans="1:6" ht="15.75" customHeight="1">
      <c r="A290" s="534"/>
      <c r="B290" s="534"/>
      <c r="C290" s="534"/>
      <c r="D290" s="535"/>
      <c r="E290" s="534"/>
      <c r="F290" s="534"/>
    </row>
    <row r="291" spans="1:6" ht="15.75" customHeight="1">
      <c r="A291" s="534"/>
      <c r="B291" s="534"/>
      <c r="C291" s="534"/>
      <c r="D291" s="535"/>
      <c r="E291" s="534"/>
      <c r="F291" s="534"/>
    </row>
    <row r="292" spans="1:6" ht="15.75" customHeight="1">
      <c r="A292" s="534"/>
      <c r="B292" s="534"/>
      <c r="C292" s="534"/>
      <c r="D292" s="535"/>
      <c r="E292" s="534"/>
      <c r="F292" s="534"/>
    </row>
    <row r="293" spans="1:6" ht="15.75" customHeight="1">
      <c r="A293" s="534"/>
      <c r="B293" s="534"/>
      <c r="C293" s="534"/>
      <c r="D293" s="535"/>
      <c r="E293" s="534"/>
      <c r="F293" s="534"/>
    </row>
    <row r="294" spans="1:6" ht="15.75" customHeight="1">
      <c r="A294" s="534"/>
      <c r="B294" s="534"/>
      <c r="C294" s="534"/>
      <c r="D294" s="535"/>
      <c r="E294" s="534"/>
      <c r="F294" s="534"/>
    </row>
    <row r="295" spans="1:6" ht="15.75" customHeight="1">
      <c r="A295" s="534"/>
      <c r="B295" s="534"/>
      <c r="C295" s="534"/>
      <c r="D295" s="535"/>
      <c r="E295" s="534"/>
      <c r="F295" s="534"/>
    </row>
    <row r="296" spans="1:6" ht="15.75" customHeight="1">
      <c r="A296" s="534"/>
      <c r="B296" s="534"/>
      <c r="C296" s="534"/>
      <c r="D296" s="535"/>
      <c r="E296" s="534"/>
      <c r="F296" s="534"/>
    </row>
    <row r="297" spans="1:6" ht="15.75" customHeight="1">
      <c r="A297" s="534"/>
      <c r="B297" s="534"/>
      <c r="C297" s="534"/>
      <c r="D297" s="535"/>
      <c r="E297" s="534"/>
      <c r="F297" s="534"/>
    </row>
    <row r="298" spans="1:6" ht="15.75" customHeight="1">
      <c r="A298" s="534"/>
      <c r="B298" s="534"/>
      <c r="C298" s="534"/>
      <c r="D298" s="535"/>
      <c r="E298" s="534"/>
      <c r="F298" s="534"/>
    </row>
    <row r="299" spans="1:6" ht="15.75" customHeight="1">
      <c r="A299" s="534"/>
      <c r="B299" s="534"/>
      <c r="C299" s="534"/>
      <c r="D299" s="535"/>
      <c r="E299" s="534"/>
      <c r="F299" s="534"/>
    </row>
    <row r="300" spans="1:6" ht="15.75" customHeight="1">
      <c r="A300" s="534"/>
      <c r="B300" s="534"/>
      <c r="C300" s="534"/>
      <c r="D300" s="535"/>
      <c r="E300" s="534"/>
      <c r="F300" s="534"/>
    </row>
    <row r="301" spans="1:6" ht="15.75" customHeight="1">
      <c r="A301" s="534"/>
      <c r="B301" s="534"/>
      <c r="C301" s="534"/>
      <c r="D301" s="535"/>
      <c r="E301" s="534"/>
      <c r="F301" s="534"/>
    </row>
    <row r="302" spans="1:6" ht="15.75" customHeight="1">
      <c r="A302" s="534"/>
      <c r="B302" s="534"/>
      <c r="C302" s="534"/>
      <c r="D302" s="535"/>
      <c r="E302" s="534"/>
      <c r="F302" s="534"/>
    </row>
    <row r="303" spans="1:6" ht="15.75" customHeight="1">
      <c r="A303" s="534"/>
      <c r="B303" s="534"/>
      <c r="C303" s="534"/>
      <c r="D303" s="535"/>
      <c r="E303" s="534"/>
      <c r="F303" s="534"/>
    </row>
    <row r="304" spans="1:6" ht="15.75" customHeight="1">
      <c r="A304" s="534"/>
      <c r="B304" s="534"/>
      <c r="C304" s="534"/>
      <c r="D304" s="535"/>
      <c r="E304" s="534"/>
      <c r="F304" s="534"/>
    </row>
    <row r="305" spans="1:6" ht="15.75" customHeight="1">
      <c r="A305" s="534"/>
      <c r="B305" s="534"/>
      <c r="C305" s="534"/>
      <c r="D305" s="535"/>
      <c r="E305" s="534"/>
      <c r="F305" s="534"/>
    </row>
    <row r="306" spans="1:6" ht="15.75" customHeight="1">
      <c r="A306" s="534"/>
      <c r="B306" s="534"/>
      <c r="C306" s="534"/>
      <c r="D306" s="535"/>
      <c r="E306" s="534"/>
      <c r="F306" s="534"/>
    </row>
    <row r="307" spans="1:6" ht="15.75" customHeight="1">
      <c r="A307" s="534"/>
      <c r="B307" s="534"/>
      <c r="C307" s="534"/>
      <c r="D307" s="535"/>
      <c r="E307" s="534"/>
      <c r="F307" s="534"/>
    </row>
    <row r="308" spans="1:6" ht="15.75" customHeight="1">
      <c r="A308" s="534"/>
      <c r="B308" s="534"/>
      <c r="C308" s="534"/>
      <c r="D308" s="535"/>
      <c r="E308" s="534"/>
      <c r="F308" s="534"/>
    </row>
    <row r="309" spans="1:6" ht="15.75" customHeight="1">
      <c r="A309" s="534"/>
      <c r="B309" s="534"/>
      <c r="C309" s="534"/>
      <c r="D309" s="535"/>
      <c r="E309" s="534"/>
      <c r="F309" s="534"/>
    </row>
    <row r="310" spans="1:6" ht="15.75" customHeight="1">
      <c r="A310" s="534"/>
      <c r="B310" s="534"/>
      <c r="C310" s="534"/>
      <c r="D310" s="535"/>
      <c r="E310" s="534"/>
      <c r="F310" s="534"/>
    </row>
    <row r="311" spans="1:6" ht="15.75" customHeight="1">
      <c r="A311" s="534"/>
      <c r="B311" s="534"/>
      <c r="C311" s="534"/>
      <c r="D311" s="535"/>
      <c r="E311" s="534"/>
      <c r="F311" s="534"/>
    </row>
    <row r="312" spans="1:6" ht="15.75" customHeight="1">
      <c r="A312" s="534"/>
      <c r="B312" s="534"/>
      <c r="C312" s="534"/>
      <c r="D312" s="535"/>
      <c r="E312" s="534"/>
      <c r="F312" s="534"/>
    </row>
    <row r="313" spans="1:6" ht="15.75" customHeight="1">
      <c r="A313" s="534"/>
      <c r="B313" s="534"/>
      <c r="C313" s="534"/>
      <c r="D313" s="535"/>
      <c r="E313" s="534"/>
      <c r="F313" s="534"/>
    </row>
    <row r="314" spans="1:6" ht="15.75" customHeight="1">
      <c r="A314" s="534"/>
      <c r="B314" s="534"/>
      <c r="C314" s="534"/>
      <c r="D314" s="535"/>
      <c r="E314" s="534"/>
      <c r="F314" s="534"/>
    </row>
    <row r="315" spans="1:6" ht="15.75" customHeight="1">
      <c r="A315" s="534"/>
      <c r="B315" s="534"/>
      <c r="C315" s="534"/>
      <c r="D315" s="535"/>
      <c r="E315" s="534"/>
      <c r="F315" s="534"/>
    </row>
    <row r="316" spans="1:6" ht="15.75" customHeight="1">
      <c r="A316" s="534"/>
      <c r="B316" s="534"/>
      <c r="C316" s="534"/>
      <c r="D316" s="535"/>
      <c r="E316" s="534"/>
      <c r="F316" s="534"/>
    </row>
    <row r="317" spans="1:6" ht="15.75" customHeight="1">
      <c r="A317" s="534"/>
      <c r="B317" s="534"/>
      <c r="C317" s="534"/>
      <c r="D317" s="535"/>
      <c r="E317" s="534"/>
      <c r="F317" s="534"/>
    </row>
    <row r="318" spans="1:6" ht="15.75" customHeight="1">
      <c r="A318" s="534"/>
      <c r="B318" s="534"/>
      <c r="C318" s="534"/>
      <c r="D318" s="535"/>
      <c r="E318" s="534"/>
      <c r="F318" s="534"/>
    </row>
    <row r="319" spans="1:6" ht="15.75" customHeight="1">
      <c r="A319" s="534"/>
      <c r="B319" s="534"/>
      <c r="C319" s="534"/>
      <c r="D319" s="535"/>
      <c r="E319" s="534"/>
      <c r="F319" s="534"/>
    </row>
    <row r="320" spans="1:6" ht="15.75" customHeight="1">
      <c r="A320" s="534"/>
      <c r="B320" s="534"/>
      <c r="C320" s="534"/>
      <c r="D320" s="535"/>
      <c r="E320" s="534"/>
      <c r="F320" s="534"/>
    </row>
    <row r="321" spans="1:6" ht="15.75" customHeight="1">
      <c r="A321" s="534"/>
      <c r="B321" s="534"/>
      <c r="C321" s="534"/>
      <c r="D321" s="535"/>
      <c r="E321" s="534"/>
      <c r="F321" s="534"/>
    </row>
    <row r="322" spans="1:6" ht="15.75" customHeight="1">
      <c r="A322" s="534"/>
      <c r="B322" s="534"/>
      <c r="C322" s="534"/>
      <c r="D322" s="535"/>
      <c r="E322" s="534"/>
      <c r="F322" s="534"/>
    </row>
    <row r="323" spans="1:6" ht="15.75" customHeight="1">
      <c r="A323" s="534"/>
      <c r="B323" s="534"/>
      <c r="C323" s="534"/>
      <c r="D323" s="535"/>
      <c r="E323" s="534"/>
      <c r="F323" s="534"/>
    </row>
    <row r="324" spans="1:6" ht="15.75" customHeight="1">
      <c r="A324" s="534"/>
      <c r="B324" s="534"/>
      <c r="C324" s="534"/>
      <c r="D324" s="535"/>
      <c r="E324" s="534"/>
      <c r="F324" s="534"/>
    </row>
    <row r="325" spans="1:6" ht="15.75" customHeight="1">
      <c r="A325" s="534"/>
      <c r="B325" s="534"/>
      <c r="C325" s="534"/>
      <c r="D325" s="535"/>
      <c r="E325" s="534"/>
      <c r="F325" s="534"/>
    </row>
    <row r="326" spans="1:6" ht="15.75" customHeight="1">
      <c r="A326" s="534"/>
      <c r="B326" s="534"/>
      <c r="C326" s="534"/>
      <c r="D326" s="535"/>
      <c r="E326" s="534"/>
      <c r="F326" s="534"/>
    </row>
    <row r="327" spans="1:6" ht="15.75" customHeight="1">
      <c r="A327" s="534"/>
      <c r="B327" s="534"/>
      <c r="C327" s="534"/>
      <c r="D327" s="535"/>
      <c r="E327" s="534"/>
      <c r="F327" s="534"/>
    </row>
    <row r="328" spans="1:6" ht="15.75" customHeight="1">
      <c r="A328" s="534"/>
      <c r="B328" s="534"/>
      <c r="C328" s="534"/>
      <c r="D328" s="535"/>
      <c r="E328" s="534"/>
      <c r="F328" s="534"/>
    </row>
    <row r="329" spans="1:6" ht="15.75" customHeight="1">
      <c r="A329" s="534"/>
      <c r="B329" s="534"/>
      <c r="C329" s="534"/>
      <c r="D329" s="535"/>
      <c r="E329" s="534"/>
      <c r="F329" s="534"/>
    </row>
    <row r="330" spans="1:6" ht="15.75" customHeight="1">
      <c r="A330" s="534"/>
      <c r="B330" s="534"/>
      <c r="C330" s="534"/>
      <c r="D330" s="535"/>
      <c r="E330" s="534"/>
      <c r="F330" s="534"/>
    </row>
    <row r="331" spans="1:6" ht="15.75" customHeight="1">
      <c r="A331" s="534"/>
      <c r="B331" s="534"/>
      <c r="C331" s="534"/>
      <c r="D331" s="535"/>
      <c r="E331" s="534"/>
      <c r="F331" s="534"/>
    </row>
    <row r="332" spans="1:6" ht="15.75" customHeight="1">
      <c r="A332" s="534"/>
      <c r="B332" s="534"/>
      <c r="C332" s="534"/>
      <c r="D332" s="535"/>
      <c r="E332" s="534"/>
      <c r="F332" s="534"/>
    </row>
    <row r="333" spans="1:6" ht="15.75" customHeight="1">
      <c r="A333" s="534"/>
      <c r="B333" s="534"/>
      <c r="C333" s="534"/>
      <c r="D333" s="535"/>
      <c r="E333" s="534"/>
      <c r="F333" s="534"/>
    </row>
    <row r="334" spans="1:6" ht="15.75" customHeight="1">
      <c r="A334" s="534"/>
      <c r="B334" s="534"/>
      <c r="C334" s="534"/>
      <c r="D334" s="535"/>
      <c r="E334" s="534"/>
      <c r="F334" s="534"/>
    </row>
    <row r="335" spans="1:6" ht="15.75" customHeight="1">
      <c r="A335" s="534"/>
      <c r="B335" s="534"/>
      <c r="C335" s="534"/>
      <c r="D335" s="535"/>
      <c r="E335" s="534"/>
      <c r="F335" s="534"/>
    </row>
    <row r="336" spans="1:6" ht="15.75" customHeight="1">
      <c r="A336" s="534"/>
      <c r="B336" s="534"/>
      <c r="C336" s="534"/>
      <c r="D336" s="535"/>
      <c r="E336" s="534"/>
      <c r="F336" s="534"/>
    </row>
    <row r="337" spans="1:6" ht="15.75" customHeight="1">
      <c r="A337" s="534"/>
      <c r="B337" s="534"/>
      <c r="C337" s="534"/>
      <c r="D337" s="535"/>
      <c r="E337" s="534"/>
      <c r="F337" s="534"/>
    </row>
    <row r="338" spans="1:6" ht="15.75" customHeight="1">
      <c r="A338" s="534"/>
      <c r="B338" s="534"/>
      <c r="C338" s="534"/>
      <c r="D338" s="535"/>
      <c r="E338" s="534"/>
      <c r="F338" s="534"/>
    </row>
    <row r="339" spans="1:6" ht="15.75" customHeight="1">
      <c r="A339" s="534"/>
      <c r="B339" s="534"/>
      <c r="C339" s="534"/>
      <c r="D339" s="535"/>
      <c r="E339" s="534"/>
      <c r="F339" s="534"/>
    </row>
    <row r="340" spans="1:6" ht="15.75" customHeight="1">
      <c r="A340" s="534"/>
      <c r="B340" s="534"/>
      <c r="C340" s="534"/>
      <c r="D340" s="535"/>
      <c r="E340" s="534"/>
      <c r="F340" s="534"/>
    </row>
    <row r="341" spans="1:6" ht="15.75" customHeight="1">
      <c r="A341" s="534"/>
      <c r="B341" s="534"/>
      <c r="C341" s="534"/>
      <c r="D341" s="535"/>
      <c r="E341" s="534"/>
      <c r="F341" s="534"/>
    </row>
    <row r="342" spans="1:6" ht="15.75" customHeight="1">
      <c r="A342" s="534"/>
      <c r="B342" s="534"/>
      <c r="C342" s="534"/>
      <c r="D342" s="535"/>
      <c r="E342" s="534"/>
      <c r="F342" s="534"/>
    </row>
    <row r="343" spans="1:6" ht="15.75" customHeight="1">
      <c r="A343" s="534"/>
      <c r="B343" s="534"/>
      <c r="C343" s="534"/>
      <c r="D343" s="535"/>
      <c r="E343" s="534"/>
      <c r="F343" s="534"/>
    </row>
    <row r="344" spans="1:6" ht="15.75" customHeight="1">
      <c r="A344" s="534"/>
      <c r="B344" s="534"/>
      <c r="C344" s="534"/>
      <c r="D344" s="535"/>
      <c r="E344" s="534"/>
      <c r="F344" s="534"/>
    </row>
    <row r="345" spans="1:6" ht="15.75" customHeight="1">
      <c r="A345" s="534"/>
      <c r="B345" s="534"/>
      <c r="C345" s="534"/>
      <c r="D345" s="535"/>
      <c r="E345" s="534"/>
      <c r="F345" s="534"/>
    </row>
    <row r="346" spans="1:6" ht="15.75" customHeight="1">
      <c r="A346" s="534"/>
      <c r="B346" s="534"/>
      <c r="C346" s="534"/>
      <c r="D346" s="535"/>
      <c r="E346" s="534"/>
      <c r="F346" s="534"/>
    </row>
    <row r="347" spans="1:6" ht="15.75" customHeight="1">
      <c r="A347" s="534"/>
      <c r="B347" s="534"/>
      <c r="C347" s="534"/>
      <c r="D347" s="535"/>
      <c r="E347" s="534"/>
      <c r="F347" s="534"/>
    </row>
    <row r="348" spans="1:6" ht="15.75" customHeight="1">
      <c r="A348" s="534"/>
      <c r="B348" s="534"/>
      <c r="C348" s="534"/>
      <c r="D348" s="535"/>
      <c r="E348" s="534"/>
      <c r="F348" s="534"/>
    </row>
    <row r="349" spans="1:6" ht="15.75" customHeight="1">
      <c r="A349" s="534"/>
      <c r="B349" s="534"/>
      <c r="C349" s="534"/>
      <c r="D349" s="535"/>
      <c r="E349" s="534"/>
      <c r="F349" s="534"/>
    </row>
    <row r="350" spans="1:6" ht="15.75" customHeight="1">
      <c r="A350" s="534"/>
      <c r="B350" s="534"/>
      <c r="C350" s="534"/>
      <c r="D350" s="535"/>
      <c r="E350" s="534"/>
      <c r="F350" s="534"/>
    </row>
    <row r="351" spans="1:6" ht="15.75" customHeight="1">
      <c r="A351" s="534"/>
      <c r="B351" s="534"/>
      <c r="C351" s="534"/>
      <c r="D351" s="535"/>
      <c r="E351" s="534"/>
      <c r="F351" s="534"/>
    </row>
    <row r="352" spans="1:6" ht="12.75">
      <c r="A352" s="534"/>
      <c r="B352" s="534"/>
      <c r="C352" s="534"/>
      <c r="D352" s="535"/>
      <c r="E352" s="534"/>
      <c r="F352" s="534"/>
    </row>
    <row r="353" spans="1:6" ht="12.75">
      <c r="A353" s="534"/>
      <c r="B353" s="534"/>
      <c r="C353" s="534"/>
      <c r="D353" s="535"/>
      <c r="E353" s="534"/>
      <c r="F353" s="534"/>
    </row>
    <row r="354" spans="1:6" ht="12.75">
      <c r="A354" s="534"/>
      <c r="B354" s="534"/>
      <c r="C354" s="534"/>
      <c r="D354" s="535"/>
      <c r="E354" s="534"/>
      <c r="F354" s="534"/>
    </row>
    <row r="355" spans="1:6" ht="12.75">
      <c r="A355" s="534"/>
      <c r="B355" s="534"/>
      <c r="C355" s="534"/>
      <c r="D355" s="535"/>
      <c r="E355" s="534"/>
      <c r="F355" s="534"/>
    </row>
    <row r="356" spans="1:6" ht="12.75">
      <c r="A356" s="534"/>
      <c r="B356" s="534"/>
      <c r="C356" s="534"/>
      <c r="D356" s="535"/>
      <c r="E356" s="534"/>
      <c r="F356" s="534"/>
    </row>
    <row r="357" spans="1:6" ht="12.75">
      <c r="A357" s="534"/>
      <c r="B357" s="534"/>
      <c r="C357" s="534"/>
      <c r="D357" s="535"/>
      <c r="E357" s="534"/>
      <c r="F357" s="534"/>
    </row>
    <row r="358" spans="1:6" ht="12.75">
      <c r="A358" s="534"/>
      <c r="B358" s="534"/>
      <c r="C358" s="534"/>
      <c r="D358" s="535"/>
      <c r="E358" s="534"/>
      <c r="F358" s="534"/>
    </row>
    <row r="359" spans="1:6" ht="12.75">
      <c r="A359" s="534"/>
      <c r="B359" s="534"/>
      <c r="C359" s="534"/>
      <c r="D359" s="535"/>
      <c r="E359" s="534"/>
      <c r="F359" s="534"/>
    </row>
    <row r="360" spans="1:6" ht="12.75">
      <c r="A360" s="534"/>
      <c r="B360" s="534"/>
      <c r="C360" s="534"/>
      <c r="D360" s="535"/>
      <c r="E360" s="534"/>
      <c r="F360" s="534"/>
    </row>
    <row r="361" spans="1:6" ht="12.75">
      <c r="A361" s="534"/>
      <c r="B361" s="534"/>
      <c r="C361" s="534"/>
      <c r="D361" s="535"/>
      <c r="E361" s="534"/>
      <c r="F361" s="534"/>
    </row>
    <row r="362" spans="1:6" ht="12.75">
      <c r="A362" s="534"/>
      <c r="B362" s="534"/>
      <c r="C362" s="534"/>
      <c r="D362" s="535"/>
      <c r="E362" s="534"/>
      <c r="F362" s="534"/>
    </row>
    <row r="363" spans="1:6" ht="12.75">
      <c r="A363" s="534"/>
      <c r="B363" s="534"/>
      <c r="C363" s="534"/>
      <c r="D363" s="535"/>
      <c r="E363" s="534"/>
      <c r="F363" s="534"/>
    </row>
    <row r="364" spans="1:6" ht="12.75">
      <c r="A364" s="534"/>
      <c r="B364" s="534"/>
      <c r="C364" s="534"/>
      <c r="D364" s="535"/>
      <c r="E364" s="534"/>
      <c r="F364" s="534"/>
    </row>
    <row r="365" spans="1:6" ht="12.75">
      <c r="A365" s="534"/>
      <c r="B365" s="534"/>
      <c r="C365" s="534"/>
      <c r="D365" s="535"/>
      <c r="E365" s="534"/>
      <c r="F365" s="534"/>
    </row>
    <row r="366" spans="1:6" ht="12.75">
      <c r="A366" s="534"/>
      <c r="B366" s="534"/>
      <c r="C366" s="534"/>
      <c r="D366" s="535"/>
      <c r="E366" s="534"/>
      <c r="F366" s="534"/>
    </row>
    <row r="367" spans="1:6" ht="12.75">
      <c r="A367" s="534"/>
      <c r="B367" s="534"/>
      <c r="C367" s="534"/>
      <c r="D367" s="535"/>
      <c r="E367" s="534"/>
      <c r="F367" s="534"/>
    </row>
    <row r="368" spans="1:6" ht="12.75">
      <c r="A368" s="534"/>
      <c r="B368" s="534"/>
      <c r="C368" s="534"/>
      <c r="D368" s="535"/>
      <c r="E368" s="534"/>
      <c r="F368" s="534"/>
    </row>
    <row r="369" spans="1:6" ht="12.75">
      <c r="A369" s="534"/>
      <c r="B369" s="534"/>
      <c r="C369" s="534"/>
      <c r="D369" s="535"/>
      <c r="E369" s="534"/>
      <c r="F369" s="534"/>
    </row>
    <row r="370" spans="1:6" ht="12.75">
      <c r="A370" s="534"/>
      <c r="B370" s="534"/>
      <c r="C370" s="534"/>
      <c r="D370" s="535"/>
      <c r="E370" s="534"/>
      <c r="F370" s="534"/>
    </row>
    <row r="371" spans="1:6" ht="12.75">
      <c r="A371" s="534"/>
      <c r="B371" s="534"/>
      <c r="C371" s="534"/>
      <c r="D371" s="535"/>
      <c r="E371" s="534"/>
      <c r="F371" s="534"/>
    </row>
    <row r="372" spans="1:6" ht="12.75">
      <c r="A372" s="534"/>
      <c r="B372" s="534"/>
      <c r="C372" s="534"/>
      <c r="D372" s="535"/>
      <c r="E372" s="534"/>
      <c r="F372" s="534"/>
    </row>
    <row r="373" spans="1:6" ht="12.75">
      <c r="A373" s="534"/>
      <c r="B373" s="534"/>
      <c r="C373" s="534"/>
      <c r="D373" s="535"/>
      <c r="E373" s="534"/>
      <c r="F373" s="534"/>
    </row>
    <row r="374" spans="1:6" ht="12.75">
      <c r="A374" s="534"/>
      <c r="B374" s="534"/>
      <c r="C374" s="534"/>
      <c r="D374" s="535"/>
      <c r="E374" s="534"/>
      <c r="F374" s="534"/>
    </row>
    <row r="375" spans="1:6" ht="12.75">
      <c r="A375" s="534"/>
      <c r="B375" s="534"/>
      <c r="C375" s="534"/>
      <c r="D375" s="535"/>
      <c r="E375" s="534"/>
      <c r="F375" s="534"/>
    </row>
    <row r="376" spans="1:6" ht="12.75">
      <c r="A376" s="534"/>
      <c r="B376" s="534"/>
      <c r="C376" s="534"/>
      <c r="D376" s="535"/>
      <c r="E376" s="534"/>
      <c r="F376" s="534"/>
    </row>
    <row r="377" spans="1:6" ht="12.75">
      <c r="A377" s="534"/>
      <c r="B377" s="534"/>
      <c r="C377" s="534"/>
      <c r="D377" s="535"/>
      <c r="E377" s="534"/>
      <c r="F377" s="534"/>
    </row>
    <row r="378" spans="1:6" ht="12.75">
      <c r="A378" s="534"/>
      <c r="B378" s="534"/>
      <c r="C378" s="534"/>
      <c r="D378" s="535"/>
      <c r="E378" s="534"/>
      <c r="F378" s="534"/>
    </row>
    <row r="379" spans="1:6" ht="12.75">
      <c r="A379" s="534"/>
      <c r="B379" s="534"/>
      <c r="C379" s="534"/>
      <c r="D379" s="535"/>
      <c r="E379" s="534"/>
      <c r="F379" s="534"/>
    </row>
    <row r="380" spans="1:6" ht="12.75">
      <c r="A380" s="534"/>
      <c r="B380" s="534"/>
      <c r="C380" s="534"/>
      <c r="D380" s="535"/>
      <c r="E380" s="534"/>
      <c r="F380" s="534"/>
    </row>
    <row r="381" spans="1:6" ht="12.75">
      <c r="A381" s="534"/>
      <c r="B381" s="534"/>
      <c r="C381" s="534"/>
      <c r="D381" s="535"/>
      <c r="E381" s="534"/>
      <c r="F381" s="534"/>
    </row>
    <row r="382" spans="1:6" ht="12.75">
      <c r="A382" s="534"/>
      <c r="B382" s="534"/>
      <c r="C382" s="534"/>
      <c r="D382" s="535"/>
      <c r="E382" s="534"/>
      <c r="F382" s="534"/>
    </row>
    <row r="383" spans="1:6" ht="12.75">
      <c r="A383" s="534"/>
      <c r="B383" s="534"/>
      <c r="C383" s="534"/>
      <c r="D383" s="535"/>
      <c r="E383" s="534"/>
      <c r="F383" s="534"/>
    </row>
    <row r="384" spans="1:6" ht="12.75">
      <c r="A384" s="534"/>
      <c r="B384" s="534"/>
      <c r="C384" s="534"/>
      <c r="D384" s="535"/>
      <c r="E384" s="534"/>
      <c r="F384" s="534"/>
    </row>
    <row r="385" spans="1:6" ht="12.75">
      <c r="A385" s="534"/>
      <c r="B385" s="534"/>
      <c r="C385" s="534"/>
      <c r="D385" s="535"/>
      <c r="E385" s="534"/>
      <c r="F385" s="534"/>
    </row>
    <row r="386" spans="1:6" ht="12.75">
      <c r="A386" s="534"/>
      <c r="B386" s="534"/>
      <c r="C386" s="534"/>
      <c r="D386" s="535"/>
      <c r="E386" s="534"/>
      <c r="F386" s="534"/>
    </row>
    <row r="387" spans="1:6" ht="12.75">
      <c r="A387" s="534"/>
      <c r="B387" s="534"/>
      <c r="C387" s="534"/>
      <c r="D387" s="535"/>
      <c r="E387" s="534"/>
      <c r="F387" s="534"/>
    </row>
    <row r="388" spans="1:6" ht="12.75">
      <c r="A388" s="534"/>
      <c r="B388" s="534"/>
      <c r="C388" s="534"/>
      <c r="D388" s="535"/>
      <c r="E388" s="534"/>
      <c r="F388" s="534"/>
    </row>
    <row r="389" spans="1:6" ht="12.75">
      <c r="A389" s="534"/>
      <c r="B389" s="534"/>
      <c r="C389" s="534"/>
      <c r="D389" s="535"/>
      <c r="E389" s="534"/>
      <c r="F389" s="534"/>
    </row>
    <row r="390" spans="1:6" ht="12.75">
      <c r="A390" s="534"/>
      <c r="B390" s="534"/>
      <c r="C390" s="534"/>
      <c r="D390" s="535"/>
      <c r="E390" s="534"/>
      <c r="F390" s="534"/>
    </row>
    <row r="391" spans="1:6" ht="12.75">
      <c r="A391" s="534"/>
      <c r="B391" s="534"/>
      <c r="C391" s="534"/>
      <c r="D391" s="535"/>
      <c r="E391" s="534"/>
      <c r="F391" s="534"/>
    </row>
    <row r="392" spans="1:6" ht="12.75">
      <c r="A392" s="534"/>
      <c r="B392" s="534"/>
      <c r="C392" s="534"/>
      <c r="D392" s="535"/>
      <c r="E392" s="534"/>
      <c r="F392" s="534"/>
    </row>
    <row r="393" spans="1:6" ht="12.75">
      <c r="A393" s="534"/>
      <c r="B393" s="534"/>
      <c r="C393" s="534"/>
      <c r="D393" s="535"/>
      <c r="E393" s="534"/>
      <c r="F393" s="534"/>
    </row>
    <row r="394" spans="1:6" ht="12.75">
      <c r="A394" s="534"/>
      <c r="B394" s="534"/>
      <c r="C394" s="534"/>
      <c r="D394" s="535"/>
      <c r="E394" s="534"/>
      <c r="F394" s="534"/>
    </row>
    <row r="395" spans="1:6" ht="12.75">
      <c r="A395" s="534"/>
      <c r="B395" s="534"/>
      <c r="C395" s="534"/>
      <c r="D395" s="535"/>
      <c r="E395" s="534"/>
      <c r="F395" s="534"/>
    </row>
    <row r="396" spans="1:6" ht="12.75">
      <c r="A396" s="534"/>
      <c r="B396" s="534"/>
      <c r="C396" s="534"/>
      <c r="D396" s="535"/>
      <c r="E396" s="534"/>
      <c r="F396" s="534"/>
    </row>
    <row r="397" spans="1:6" ht="12.75">
      <c r="A397" s="534"/>
      <c r="B397" s="534"/>
      <c r="C397" s="534"/>
      <c r="D397" s="535"/>
      <c r="E397" s="534"/>
      <c r="F397" s="534"/>
    </row>
    <row r="398" spans="1:6" ht="12.75">
      <c r="A398" s="534"/>
      <c r="B398" s="534"/>
      <c r="C398" s="534"/>
      <c r="D398" s="535"/>
      <c r="E398" s="534"/>
      <c r="F398" s="534"/>
    </row>
    <row r="399" spans="1:6" ht="12.75">
      <c r="A399" s="534"/>
      <c r="B399" s="534"/>
      <c r="C399" s="534"/>
      <c r="D399" s="535"/>
      <c r="E399" s="534"/>
      <c r="F399" s="534"/>
    </row>
    <row r="400" spans="1:6" ht="12.75">
      <c r="A400" s="534"/>
      <c r="B400" s="534"/>
      <c r="C400" s="534"/>
      <c r="D400" s="535"/>
      <c r="E400" s="534"/>
      <c r="F400" s="534"/>
    </row>
    <row r="401" spans="1:6" ht="12.75">
      <c r="A401" s="534"/>
      <c r="B401" s="534"/>
      <c r="C401" s="534"/>
      <c r="D401" s="535"/>
      <c r="E401" s="534"/>
      <c r="F401" s="534"/>
    </row>
    <row r="402" spans="1:6" ht="12.75">
      <c r="A402" s="534"/>
      <c r="B402" s="534"/>
      <c r="C402" s="534"/>
      <c r="D402" s="535"/>
      <c r="E402" s="534"/>
      <c r="F402" s="534"/>
    </row>
    <row r="403" spans="1:6" ht="12.75">
      <c r="A403" s="534"/>
      <c r="B403" s="534"/>
      <c r="C403" s="534"/>
      <c r="D403" s="535"/>
      <c r="E403" s="534"/>
      <c r="F403" s="534"/>
    </row>
    <row r="404" spans="1:6" ht="12.75">
      <c r="A404" s="534"/>
      <c r="B404" s="534"/>
      <c r="C404" s="534"/>
      <c r="D404" s="535"/>
      <c r="E404" s="534"/>
      <c r="F404" s="534"/>
    </row>
    <row r="405" spans="1:6" ht="12.75">
      <c r="A405" s="534"/>
      <c r="B405" s="534"/>
      <c r="C405" s="534"/>
      <c r="D405" s="535"/>
      <c r="E405" s="534"/>
      <c r="F405" s="534"/>
    </row>
    <row r="406" spans="1:6" ht="12.75">
      <c r="A406" s="534"/>
      <c r="B406" s="534"/>
      <c r="C406" s="534"/>
      <c r="D406" s="535"/>
      <c r="E406" s="534"/>
      <c r="F406" s="534"/>
    </row>
    <row r="407" spans="1:6" ht="12.75">
      <c r="A407" s="534"/>
      <c r="B407" s="534"/>
      <c r="C407" s="534"/>
      <c r="D407" s="535"/>
      <c r="E407" s="534"/>
      <c r="F407" s="534"/>
    </row>
    <row r="408" spans="1:6" ht="12.75">
      <c r="A408" s="534"/>
      <c r="B408" s="534"/>
      <c r="C408" s="534"/>
      <c r="D408" s="535"/>
      <c r="E408" s="534"/>
      <c r="F408" s="534"/>
    </row>
    <row r="409" spans="1:6" ht="12.75">
      <c r="A409" s="534"/>
      <c r="B409" s="534"/>
      <c r="C409" s="534"/>
      <c r="D409" s="535"/>
      <c r="E409" s="534"/>
      <c r="F409" s="534"/>
    </row>
    <row r="410" spans="1:6" ht="12.75">
      <c r="A410" s="534"/>
      <c r="B410" s="534"/>
      <c r="C410" s="534"/>
      <c r="D410" s="535"/>
      <c r="E410" s="534"/>
      <c r="F410" s="534"/>
    </row>
    <row r="411" spans="1:6" ht="12.75">
      <c r="A411" s="534"/>
      <c r="B411" s="534"/>
      <c r="C411" s="534"/>
      <c r="D411" s="535"/>
      <c r="E411" s="534"/>
      <c r="F411" s="534"/>
    </row>
    <row r="412" spans="1:6" ht="12.75">
      <c r="A412" s="534"/>
      <c r="B412" s="534"/>
      <c r="C412" s="534"/>
      <c r="D412" s="535"/>
      <c r="E412" s="534"/>
      <c r="F412" s="534"/>
    </row>
    <row r="413" spans="1:6" ht="12.75">
      <c r="A413" s="534"/>
      <c r="B413" s="534"/>
      <c r="C413" s="534"/>
      <c r="D413" s="535"/>
      <c r="E413" s="534"/>
      <c r="F413" s="534"/>
    </row>
    <row r="414" spans="1:6" ht="12.75">
      <c r="A414" s="534"/>
      <c r="B414" s="534"/>
      <c r="C414" s="534"/>
      <c r="D414" s="535"/>
      <c r="E414" s="534"/>
      <c r="F414" s="534"/>
    </row>
    <row r="415" spans="1:6" ht="12.75">
      <c r="A415" s="534"/>
      <c r="B415" s="534"/>
      <c r="C415" s="534"/>
      <c r="D415" s="535"/>
      <c r="E415" s="534"/>
      <c r="F415" s="534"/>
    </row>
    <row r="416" spans="1:6" ht="12.75">
      <c r="A416" s="534"/>
      <c r="B416" s="534"/>
      <c r="C416" s="534"/>
      <c r="D416" s="535"/>
      <c r="E416" s="534"/>
      <c r="F416" s="534"/>
    </row>
    <row r="417" spans="1:6" ht="12.75">
      <c r="A417" s="534"/>
      <c r="B417" s="534"/>
      <c r="C417" s="534"/>
      <c r="D417" s="535"/>
      <c r="E417" s="534"/>
      <c r="F417" s="534"/>
    </row>
    <row r="418" spans="1:6" ht="12.75">
      <c r="A418" s="534"/>
      <c r="B418" s="534"/>
      <c r="C418" s="534"/>
      <c r="D418" s="535"/>
      <c r="E418" s="534"/>
      <c r="F418" s="534"/>
    </row>
    <row r="419" spans="1:6" ht="12.75">
      <c r="A419" s="534"/>
      <c r="B419" s="534"/>
      <c r="C419" s="534"/>
      <c r="D419" s="535"/>
      <c r="E419" s="534"/>
      <c r="F419" s="534"/>
    </row>
    <row r="420" spans="1:6" ht="12.75">
      <c r="A420" s="534"/>
      <c r="B420" s="534"/>
      <c r="C420" s="534"/>
      <c r="D420" s="535"/>
      <c r="E420" s="534"/>
      <c r="F420" s="534"/>
    </row>
    <row r="421" spans="1:6" ht="12.75">
      <c r="A421" s="534"/>
      <c r="B421" s="534"/>
      <c r="C421" s="534"/>
      <c r="D421" s="535"/>
      <c r="E421" s="534"/>
      <c r="F421" s="534"/>
    </row>
    <row r="422" spans="1:6" ht="12.75">
      <c r="A422" s="534"/>
      <c r="B422" s="534"/>
      <c r="C422" s="534"/>
      <c r="D422" s="535"/>
      <c r="E422" s="534"/>
      <c r="F422" s="534"/>
    </row>
    <row r="423" spans="1:6" ht="12.75">
      <c r="A423" s="534"/>
      <c r="B423" s="534"/>
      <c r="C423" s="534"/>
      <c r="D423" s="535"/>
      <c r="E423" s="534"/>
      <c r="F423" s="534"/>
    </row>
    <row r="424" spans="1:6" ht="12.75">
      <c r="A424" s="534"/>
      <c r="B424" s="534"/>
      <c r="C424" s="534"/>
      <c r="D424" s="535"/>
      <c r="E424" s="534"/>
      <c r="F424" s="534"/>
    </row>
    <row r="425" spans="1:6" ht="12.75">
      <c r="A425" s="534"/>
      <c r="B425" s="534"/>
      <c r="C425" s="534"/>
      <c r="D425" s="535"/>
      <c r="E425" s="534"/>
      <c r="F425" s="534"/>
    </row>
    <row r="426" spans="1:6" ht="12.75">
      <c r="A426" s="534"/>
      <c r="B426" s="534"/>
      <c r="C426" s="534"/>
      <c r="D426" s="535"/>
      <c r="E426" s="534"/>
      <c r="F426" s="534"/>
    </row>
    <row r="427" spans="1:6" ht="12.75">
      <c r="A427" s="534"/>
      <c r="B427" s="534"/>
      <c r="C427" s="534"/>
      <c r="D427" s="535"/>
      <c r="E427" s="534"/>
      <c r="F427" s="534"/>
    </row>
    <row r="428" spans="1:6" ht="12.75">
      <c r="A428" s="534"/>
      <c r="B428" s="534"/>
      <c r="C428" s="534"/>
      <c r="D428" s="535"/>
      <c r="E428" s="534"/>
      <c r="F428" s="534"/>
    </row>
    <row r="429" spans="1:6" ht="12.75">
      <c r="A429" s="534"/>
      <c r="B429" s="534"/>
      <c r="C429" s="534"/>
      <c r="D429" s="535"/>
      <c r="E429" s="534"/>
      <c r="F429" s="534"/>
    </row>
    <row r="430" spans="1:6" ht="12.75">
      <c r="A430" s="534"/>
      <c r="B430" s="534"/>
      <c r="C430" s="534"/>
      <c r="D430" s="535"/>
      <c r="E430" s="534"/>
      <c r="F430" s="534"/>
    </row>
    <row r="431" spans="1:6" ht="12.75">
      <c r="A431" s="534"/>
      <c r="B431" s="534"/>
      <c r="C431" s="534"/>
      <c r="D431" s="535"/>
      <c r="E431" s="534"/>
      <c r="F431" s="534"/>
    </row>
    <row r="432" spans="1:6" ht="12.75">
      <c r="A432" s="534"/>
      <c r="B432" s="534"/>
      <c r="C432" s="534"/>
      <c r="D432" s="535"/>
      <c r="E432" s="534"/>
      <c r="F432" s="534"/>
    </row>
    <row r="433" spans="1:6" ht="12.75">
      <c r="A433" s="534"/>
      <c r="B433" s="534"/>
      <c r="C433" s="534"/>
      <c r="D433" s="535"/>
      <c r="E433" s="534"/>
      <c r="F433" s="534"/>
    </row>
    <row r="434" spans="1:6" ht="12.75">
      <c r="A434" s="534"/>
      <c r="B434" s="534"/>
      <c r="C434" s="534"/>
      <c r="D434" s="535"/>
      <c r="E434" s="534"/>
      <c r="F434" s="534"/>
    </row>
    <row r="435" spans="1:6" ht="12.75">
      <c r="A435" s="534"/>
      <c r="B435" s="534"/>
      <c r="C435" s="534"/>
      <c r="D435" s="535"/>
      <c r="E435" s="534"/>
      <c r="F435" s="534"/>
    </row>
    <row r="436" spans="1:6" ht="12.75">
      <c r="A436" s="534"/>
      <c r="B436" s="534"/>
      <c r="C436" s="534"/>
      <c r="D436" s="535"/>
      <c r="E436" s="534"/>
      <c r="F436" s="534"/>
    </row>
    <row r="437" spans="1:6" ht="12.75">
      <c r="A437" s="534"/>
      <c r="B437" s="534"/>
      <c r="C437" s="534"/>
      <c r="D437" s="535"/>
      <c r="E437" s="534"/>
      <c r="F437" s="534"/>
    </row>
    <row r="438" spans="1:6" ht="12.75">
      <c r="A438" s="534"/>
      <c r="B438" s="534"/>
      <c r="C438" s="534"/>
      <c r="D438" s="535"/>
      <c r="E438" s="534"/>
      <c r="F438" s="534"/>
    </row>
    <row r="439" spans="1:6" ht="12.75">
      <c r="A439" s="534"/>
      <c r="B439" s="534"/>
      <c r="C439" s="534"/>
      <c r="D439" s="535"/>
      <c r="E439" s="534"/>
      <c r="F439" s="534"/>
    </row>
    <row r="440" spans="1:6" ht="12.75">
      <c r="A440" s="534"/>
      <c r="B440" s="534"/>
      <c r="C440" s="534"/>
      <c r="D440" s="535"/>
      <c r="E440" s="534"/>
      <c r="F440" s="534"/>
    </row>
    <row r="441" spans="1:6" ht="12.75">
      <c r="A441" s="534"/>
      <c r="B441" s="534"/>
      <c r="C441" s="534"/>
      <c r="D441" s="535"/>
      <c r="E441" s="534"/>
      <c r="F441" s="534"/>
    </row>
    <row r="442" spans="1:6" ht="12.75">
      <c r="A442" s="534"/>
      <c r="B442" s="534"/>
      <c r="C442" s="534"/>
      <c r="D442" s="535"/>
      <c r="E442" s="534"/>
      <c r="F442" s="534"/>
    </row>
    <row r="443" spans="1:6" ht="12.75">
      <c r="A443" s="534"/>
      <c r="B443" s="534"/>
      <c r="C443" s="534"/>
      <c r="D443" s="535"/>
      <c r="E443" s="534"/>
      <c r="F443" s="534"/>
    </row>
    <row r="444" spans="1:6" ht="12.75">
      <c r="A444" s="534"/>
      <c r="B444" s="534"/>
      <c r="C444" s="534"/>
      <c r="D444" s="535"/>
      <c r="E444" s="534"/>
      <c r="F444" s="534"/>
    </row>
    <row r="445" spans="1:6" ht="12.75">
      <c r="A445" s="534"/>
      <c r="B445" s="534"/>
      <c r="C445" s="534"/>
      <c r="D445" s="535"/>
      <c r="E445" s="534"/>
      <c r="F445" s="534"/>
    </row>
    <row r="446" spans="1:6" ht="12.75">
      <c r="A446" s="534"/>
      <c r="B446" s="534"/>
      <c r="C446" s="534"/>
      <c r="D446" s="535"/>
      <c r="E446" s="534"/>
      <c r="F446" s="534"/>
    </row>
    <row r="447" spans="1:6" ht="12.75">
      <c r="A447" s="534"/>
      <c r="B447" s="534"/>
      <c r="C447" s="534"/>
      <c r="D447" s="535"/>
      <c r="E447" s="534"/>
      <c r="F447" s="534"/>
    </row>
    <row r="448" spans="1:6" ht="12.75">
      <c r="A448" s="534"/>
      <c r="B448" s="534"/>
      <c r="C448" s="534"/>
      <c r="D448" s="535"/>
      <c r="E448" s="534"/>
      <c r="F448" s="534"/>
    </row>
    <row r="449" spans="1:6" ht="12.75">
      <c r="A449" s="534"/>
      <c r="B449" s="534"/>
      <c r="C449" s="534"/>
      <c r="D449" s="535"/>
      <c r="E449" s="534"/>
      <c r="F449" s="534"/>
    </row>
    <row r="450" spans="1:6" ht="12.75">
      <c r="A450" s="534"/>
      <c r="B450" s="534"/>
      <c r="C450" s="534"/>
      <c r="D450" s="535"/>
      <c r="E450" s="534"/>
      <c r="F450" s="534"/>
    </row>
    <row r="451" spans="1:6" ht="12.75">
      <c r="A451" s="534"/>
      <c r="B451" s="534"/>
      <c r="C451" s="534"/>
      <c r="D451" s="535"/>
      <c r="E451" s="534"/>
      <c r="F451" s="534"/>
    </row>
    <row r="452" spans="1:6" ht="12.75">
      <c r="A452" s="534"/>
      <c r="B452" s="534"/>
      <c r="C452" s="534"/>
      <c r="D452" s="535"/>
      <c r="E452" s="534"/>
      <c r="F452" s="534"/>
    </row>
    <row r="453" spans="1:6" ht="12.75">
      <c r="A453" s="534"/>
      <c r="B453" s="534"/>
      <c r="C453" s="534"/>
      <c r="D453" s="535"/>
      <c r="E453" s="534"/>
      <c r="F453" s="534"/>
    </row>
    <row r="454" spans="1:6" ht="12.75">
      <c r="A454" s="534"/>
      <c r="B454" s="534"/>
      <c r="C454" s="534"/>
      <c r="D454" s="535"/>
      <c r="E454" s="534"/>
      <c r="F454" s="534"/>
    </row>
    <row r="455" spans="1:6" ht="12.75">
      <c r="A455" s="534"/>
      <c r="B455" s="534"/>
      <c r="C455" s="534"/>
      <c r="D455" s="535"/>
      <c r="E455" s="534"/>
      <c r="F455" s="534"/>
    </row>
    <row r="456" spans="1:6" ht="12.75">
      <c r="A456" s="534"/>
      <c r="B456" s="534"/>
      <c r="C456" s="534"/>
      <c r="D456" s="535"/>
      <c r="E456" s="534"/>
      <c r="F456" s="534"/>
    </row>
    <row r="457" spans="1:6" ht="12.75">
      <c r="A457" s="534"/>
      <c r="B457" s="534"/>
      <c r="C457" s="534"/>
      <c r="D457" s="535"/>
      <c r="E457" s="534"/>
      <c r="F457" s="534"/>
    </row>
    <row r="458" spans="1:6" ht="12.75">
      <c r="A458" s="534"/>
      <c r="B458" s="534"/>
      <c r="C458" s="534"/>
      <c r="D458" s="535"/>
      <c r="E458" s="534"/>
      <c r="F458" s="534"/>
    </row>
    <row r="459" spans="1:6" ht="12.75">
      <c r="A459" s="534"/>
      <c r="B459" s="534"/>
      <c r="C459" s="534"/>
      <c r="D459" s="535"/>
      <c r="E459" s="534"/>
      <c r="F459" s="534"/>
    </row>
    <row r="460" spans="1:6" ht="12.75">
      <c r="A460" s="534"/>
      <c r="B460" s="534"/>
      <c r="C460" s="534"/>
      <c r="D460" s="535"/>
      <c r="E460" s="534"/>
      <c r="F460" s="534"/>
    </row>
    <row r="461" spans="1:6" ht="12.75">
      <c r="A461" s="534"/>
      <c r="B461" s="534"/>
      <c r="C461" s="534"/>
      <c r="D461" s="535"/>
      <c r="E461" s="534"/>
      <c r="F461" s="534"/>
    </row>
    <row r="462" spans="1:6" ht="12.75">
      <c r="A462" s="534"/>
      <c r="B462" s="534"/>
      <c r="C462" s="534"/>
      <c r="D462" s="535"/>
      <c r="E462" s="534"/>
      <c r="F462" s="534"/>
    </row>
    <row r="463" spans="1:6" ht="12.75">
      <c r="A463" s="534"/>
      <c r="B463" s="534"/>
      <c r="C463" s="534"/>
      <c r="D463" s="535"/>
      <c r="E463" s="534"/>
      <c r="F463" s="534"/>
    </row>
    <row r="464" spans="1:6" ht="12.75">
      <c r="A464" s="534"/>
      <c r="B464" s="534"/>
      <c r="C464" s="534"/>
      <c r="D464" s="535"/>
      <c r="E464" s="534"/>
      <c r="F464" s="534"/>
    </row>
    <row r="465" spans="1:6" ht="12.75">
      <c r="A465" s="534"/>
      <c r="B465" s="534"/>
      <c r="C465" s="534"/>
      <c r="D465" s="535"/>
      <c r="E465" s="534"/>
      <c r="F465" s="534"/>
    </row>
    <row r="466" spans="1:6" ht="12.75">
      <c r="A466" s="534"/>
      <c r="B466" s="534"/>
      <c r="C466" s="534"/>
      <c r="D466" s="535"/>
      <c r="E466" s="534"/>
      <c r="F466" s="534"/>
    </row>
    <row r="467" spans="1:6" ht="12.75">
      <c r="A467" s="534"/>
      <c r="B467" s="534"/>
      <c r="C467" s="534"/>
      <c r="D467" s="535"/>
      <c r="E467" s="534"/>
      <c r="F467" s="534"/>
    </row>
    <row r="468" spans="1:6" ht="12.75">
      <c r="A468" s="534"/>
      <c r="B468" s="534"/>
      <c r="C468" s="534"/>
      <c r="D468" s="535"/>
      <c r="E468" s="534"/>
      <c r="F468" s="534"/>
    </row>
    <row r="469" spans="1:6" ht="12.75">
      <c r="A469" s="534"/>
      <c r="B469" s="534"/>
      <c r="C469" s="534"/>
      <c r="D469" s="535"/>
      <c r="E469" s="534"/>
      <c r="F469" s="534"/>
    </row>
    <row r="470" spans="1:6" ht="12.75">
      <c r="A470" s="534"/>
      <c r="B470" s="534"/>
      <c r="C470" s="534"/>
      <c r="D470" s="535"/>
      <c r="E470" s="534"/>
      <c r="F470" s="534"/>
    </row>
    <row r="471" spans="1:6" ht="12.75">
      <c r="A471" s="534"/>
      <c r="B471" s="534"/>
      <c r="C471" s="534"/>
      <c r="D471" s="535"/>
      <c r="E471" s="534"/>
      <c r="F471" s="534"/>
    </row>
    <row r="472" spans="1:6" ht="12.75">
      <c r="A472" s="534"/>
      <c r="B472" s="534"/>
      <c r="C472" s="534"/>
      <c r="D472" s="535"/>
      <c r="E472" s="534"/>
      <c r="F472" s="534"/>
    </row>
    <row r="473" spans="1:6" ht="12.75">
      <c r="A473" s="534"/>
      <c r="B473" s="534"/>
      <c r="C473" s="534"/>
      <c r="D473" s="535"/>
      <c r="E473" s="534"/>
      <c r="F473" s="534"/>
    </row>
    <row r="474" spans="1:6" ht="12.75">
      <c r="A474" s="534"/>
      <c r="B474" s="534"/>
      <c r="C474" s="534"/>
      <c r="D474" s="535"/>
      <c r="E474" s="534"/>
      <c r="F474" s="534"/>
    </row>
    <row r="475" spans="1:6" ht="12.75">
      <c r="A475" s="534"/>
      <c r="B475" s="534"/>
      <c r="C475" s="534"/>
      <c r="D475" s="535"/>
      <c r="E475" s="534"/>
      <c r="F475" s="534"/>
    </row>
    <row r="476" spans="1:6" ht="12.75">
      <c r="A476" s="534"/>
      <c r="B476" s="534"/>
      <c r="C476" s="534"/>
      <c r="D476" s="535"/>
      <c r="E476" s="534"/>
      <c r="F476" s="534"/>
    </row>
    <row r="477" spans="1:6" ht="12.75">
      <c r="A477" s="534"/>
      <c r="B477" s="534"/>
      <c r="C477" s="534"/>
      <c r="D477" s="535"/>
      <c r="E477" s="534"/>
      <c r="F477" s="534"/>
    </row>
    <row r="478" spans="1:6" ht="12.75">
      <c r="A478" s="534"/>
      <c r="B478" s="534"/>
      <c r="C478" s="534"/>
      <c r="D478" s="535"/>
      <c r="E478" s="534"/>
      <c r="F478" s="534"/>
    </row>
    <row r="479" spans="1:6" ht="12.75">
      <c r="A479" s="534"/>
      <c r="B479" s="534"/>
      <c r="C479" s="534"/>
      <c r="D479" s="535"/>
      <c r="E479" s="534"/>
      <c r="F479" s="534"/>
    </row>
    <row r="480" spans="1:6" ht="12.75">
      <c r="A480" s="534"/>
      <c r="B480" s="534"/>
      <c r="C480" s="534"/>
      <c r="D480" s="535"/>
      <c r="E480" s="534"/>
      <c r="F480" s="534"/>
    </row>
    <row r="481" spans="1:6" ht="12.75">
      <c r="A481" s="534"/>
      <c r="B481" s="534"/>
      <c r="C481" s="534"/>
      <c r="D481" s="535"/>
      <c r="E481" s="534"/>
      <c r="F481" s="534"/>
    </row>
    <row r="482" spans="1:6" ht="12.75">
      <c r="A482" s="534"/>
      <c r="B482" s="534"/>
      <c r="C482" s="534"/>
      <c r="D482" s="535"/>
      <c r="E482" s="534"/>
      <c r="F482" s="534"/>
    </row>
    <row r="483" spans="1:6" ht="12.75">
      <c r="A483" s="534"/>
      <c r="B483" s="534"/>
      <c r="C483" s="534"/>
      <c r="D483" s="535"/>
      <c r="E483" s="534"/>
      <c r="F483" s="534"/>
    </row>
    <row r="484" spans="1:6" ht="12.75">
      <c r="A484" s="534"/>
      <c r="B484" s="534"/>
      <c r="C484" s="534"/>
      <c r="D484" s="535"/>
      <c r="E484" s="534"/>
      <c r="F484" s="534"/>
    </row>
    <row r="485" spans="1:6" ht="12.75">
      <c r="A485" s="534"/>
      <c r="B485" s="534"/>
      <c r="C485" s="534"/>
      <c r="D485" s="535"/>
      <c r="E485" s="534"/>
      <c r="F485" s="534"/>
    </row>
    <row r="486" spans="1:6" ht="12.75">
      <c r="A486" s="534"/>
      <c r="B486" s="534"/>
      <c r="C486" s="534"/>
      <c r="D486" s="535"/>
      <c r="E486" s="534"/>
      <c r="F486" s="534"/>
    </row>
    <row r="487" spans="1:6" ht="12.75">
      <c r="A487" s="534"/>
      <c r="B487" s="534"/>
      <c r="C487" s="534"/>
      <c r="D487" s="535"/>
      <c r="E487" s="534"/>
      <c r="F487" s="534"/>
    </row>
    <row r="488" spans="1:6" ht="12.75">
      <c r="A488" s="534"/>
      <c r="B488" s="534"/>
      <c r="C488" s="534"/>
      <c r="D488" s="535"/>
      <c r="E488" s="534"/>
      <c r="F488" s="534"/>
    </row>
    <row r="489" spans="1:6" ht="12.75">
      <c r="A489" s="534"/>
      <c r="B489" s="534"/>
      <c r="C489" s="534"/>
      <c r="D489" s="535"/>
      <c r="E489" s="534"/>
      <c r="F489" s="534"/>
    </row>
    <row r="490" spans="1:6" ht="12.75">
      <c r="A490" s="534"/>
      <c r="B490" s="534"/>
      <c r="C490" s="534"/>
      <c r="D490" s="535"/>
      <c r="E490" s="534"/>
      <c r="F490" s="534"/>
    </row>
    <row r="491" spans="1:6" ht="12.75">
      <c r="A491" s="534"/>
      <c r="B491" s="534"/>
      <c r="C491" s="534"/>
      <c r="D491" s="535"/>
      <c r="E491" s="534"/>
      <c r="F491" s="534"/>
    </row>
    <row r="492" spans="1:6" ht="12.75">
      <c r="A492" s="534"/>
      <c r="B492" s="534"/>
      <c r="C492" s="534"/>
      <c r="D492" s="535"/>
      <c r="E492" s="534"/>
      <c r="F492" s="534"/>
    </row>
    <row r="493" spans="1:6" ht="12.75">
      <c r="A493" s="534"/>
      <c r="B493" s="534"/>
      <c r="C493" s="534"/>
      <c r="D493" s="535"/>
      <c r="E493" s="534"/>
      <c r="F493" s="534"/>
    </row>
    <row r="494" spans="1:6" ht="12.75">
      <c r="A494" s="534"/>
      <c r="B494" s="534"/>
      <c r="C494" s="534"/>
      <c r="D494" s="535"/>
      <c r="E494" s="534"/>
      <c r="F494" s="534"/>
    </row>
    <row r="495" spans="1:6" ht="12.75">
      <c r="A495" s="534"/>
      <c r="B495" s="534"/>
      <c r="C495" s="534"/>
      <c r="D495" s="535"/>
      <c r="E495" s="534"/>
      <c r="F495" s="534"/>
    </row>
    <row r="496" spans="1:6" ht="12.75">
      <c r="A496" s="534"/>
      <c r="B496" s="534"/>
      <c r="C496" s="534"/>
      <c r="D496" s="535"/>
      <c r="E496" s="534"/>
      <c r="F496" s="534"/>
    </row>
    <row r="497" spans="1:6" ht="12.75">
      <c r="A497" s="534"/>
      <c r="B497" s="534"/>
      <c r="C497" s="534"/>
      <c r="D497" s="535"/>
      <c r="E497" s="534"/>
      <c r="F497" s="534"/>
    </row>
    <row r="498" spans="1:6" ht="12.75">
      <c r="A498" s="534"/>
      <c r="B498" s="534"/>
      <c r="C498" s="534"/>
      <c r="D498" s="535"/>
      <c r="E498" s="534"/>
      <c r="F498" s="534"/>
    </row>
    <row r="499" spans="1:6" ht="12.75">
      <c r="A499" s="534"/>
      <c r="B499" s="534"/>
      <c r="C499" s="534"/>
      <c r="D499" s="535"/>
      <c r="E499" s="534"/>
      <c r="F499" s="534"/>
    </row>
    <row r="500" spans="1:6" ht="12.75">
      <c r="A500" s="534"/>
      <c r="B500" s="534"/>
      <c r="C500" s="534"/>
      <c r="D500" s="535"/>
      <c r="E500" s="534"/>
      <c r="F500" s="534"/>
    </row>
    <row r="501" spans="1:6" ht="12.75">
      <c r="A501" s="534"/>
      <c r="B501" s="534"/>
      <c r="C501" s="534"/>
      <c r="D501" s="535"/>
      <c r="E501" s="534"/>
      <c r="F501" s="534"/>
    </row>
    <row r="502" spans="1:6" ht="12.75">
      <c r="A502" s="534"/>
      <c r="B502" s="534"/>
      <c r="C502" s="534"/>
      <c r="D502" s="535"/>
      <c r="E502" s="534"/>
      <c r="F502" s="534"/>
    </row>
    <row r="503" spans="1:6" ht="12.75">
      <c r="A503" s="534"/>
      <c r="B503" s="534"/>
      <c r="C503" s="534"/>
      <c r="D503" s="535"/>
      <c r="E503" s="534"/>
      <c r="F503" s="534"/>
    </row>
    <row r="504" spans="1:6" ht="12.75">
      <c r="A504" s="534"/>
      <c r="B504" s="534"/>
      <c r="C504" s="534"/>
      <c r="D504" s="535"/>
      <c r="E504" s="534"/>
      <c r="F504" s="534"/>
    </row>
    <row r="505" spans="1:6" ht="12.75">
      <c r="A505" s="534"/>
      <c r="B505" s="534"/>
      <c r="C505" s="534"/>
      <c r="D505" s="535"/>
      <c r="E505" s="534"/>
      <c r="F505" s="534"/>
    </row>
    <row r="506" spans="1:6" ht="12.75">
      <c r="A506" s="534"/>
      <c r="B506" s="534"/>
      <c r="C506" s="534"/>
      <c r="D506" s="535"/>
      <c r="E506" s="534"/>
      <c r="F506" s="534"/>
    </row>
    <row r="507" spans="1:6" ht="12.75">
      <c r="A507" s="534"/>
      <c r="B507" s="534"/>
      <c r="C507" s="534"/>
      <c r="D507" s="535"/>
      <c r="E507" s="534"/>
      <c r="F507" s="534"/>
    </row>
    <row r="508" spans="1:6" ht="12.75">
      <c r="A508" s="534"/>
      <c r="B508" s="534"/>
      <c r="C508" s="534"/>
      <c r="D508" s="535"/>
      <c r="E508" s="534"/>
      <c r="F508" s="534"/>
    </row>
    <row r="509" spans="1:6" ht="12.75">
      <c r="A509" s="534"/>
      <c r="B509" s="534"/>
      <c r="C509" s="534"/>
      <c r="D509" s="535"/>
      <c r="E509" s="534"/>
      <c r="F509" s="534"/>
    </row>
    <row r="510" spans="1:6" ht="12.75">
      <c r="A510" s="534"/>
      <c r="B510" s="534"/>
      <c r="C510" s="534"/>
      <c r="D510" s="535"/>
      <c r="E510" s="534"/>
      <c r="F510" s="534"/>
    </row>
    <row r="511" spans="1:6" ht="12.75">
      <c r="A511" s="534"/>
      <c r="B511" s="534"/>
      <c r="C511" s="534"/>
      <c r="D511" s="535"/>
      <c r="E511" s="534"/>
      <c r="F511" s="534"/>
    </row>
    <row r="512" spans="1:6" ht="12.75">
      <c r="A512" s="534"/>
      <c r="B512" s="534"/>
      <c r="C512" s="534"/>
      <c r="D512" s="535"/>
      <c r="E512" s="534"/>
      <c r="F512" s="534"/>
    </row>
    <row r="513" spans="1:6" ht="12.75">
      <c r="A513" s="534"/>
      <c r="B513" s="534"/>
      <c r="C513" s="534"/>
      <c r="D513" s="535"/>
      <c r="E513" s="534"/>
      <c r="F513" s="534"/>
    </row>
    <row r="514" spans="1:6" ht="12.75">
      <c r="A514" s="534"/>
      <c r="B514" s="534"/>
      <c r="C514" s="534"/>
      <c r="D514" s="535"/>
      <c r="E514" s="534"/>
      <c r="F514" s="534"/>
    </row>
    <row r="515" spans="1:6" ht="12.75">
      <c r="A515" s="534"/>
      <c r="B515" s="534"/>
      <c r="C515" s="534"/>
      <c r="D515" s="535"/>
      <c r="E515" s="534"/>
      <c r="F515" s="534"/>
    </row>
    <row r="516" spans="1:6" ht="12.75">
      <c r="A516" s="534"/>
      <c r="B516" s="534"/>
      <c r="C516" s="534"/>
      <c r="D516" s="535"/>
      <c r="E516" s="534"/>
      <c r="F516" s="534"/>
    </row>
    <row r="517" spans="1:6" ht="12.75">
      <c r="A517" s="534"/>
      <c r="B517" s="534"/>
      <c r="C517" s="534"/>
      <c r="D517" s="535"/>
      <c r="E517" s="534"/>
      <c r="F517" s="534"/>
    </row>
    <row r="518" spans="1:6" ht="12.75">
      <c r="A518" s="534"/>
      <c r="B518" s="534"/>
      <c r="C518" s="534"/>
      <c r="D518" s="535"/>
      <c r="E518" s="534"/>
      <c r="F518" s="534"/>
    </row>
    <row r="519" spans="1:6" ht="12.75">
      <c r="A519" s="534"/>
      <c r="B519" s="534"/>
      <c r="C519" s="534"/>
      <c r="D519" s="535"/>
      <c r="E519" s="534"/>
      <c r="F519" s="534"/>
    </row>
    <row r="520" spans="1:6" ht="12.75">
      <c r="A520" s="534"/>
      <c r="B520" s="534"/>
      <c r="C520" s="534"/>
      <c r="D520" s="535"/>
      <c r="E520" s="534"/>
      <c r="F520" s="534"/>
    </row>
    <row r="521" spans="1:6" ht="12.75">
      <c r="A521" s="534"/>
      <c r="B521" s="534"/>
      <c r="C521" s="534"/>
      <c r="D521" s="535"/>
      <c r="E521" s="534"/>
      <c r="F521" s="534"/>
    </row>
    <row r="522" spans="1:6" ht="12.75">
      <c r="A522" s="534"/>
      <c r="B522" s="534"/>
      <c r="C522" s="534"/>
      <c r="D522" s="535"/>
      <c r="E522" s="534"/>
      <c r="F522" s="534"/>
    </row>
    <row r="523" spans="1:6" ht="12.75">
      <c r="A523" s="534"/>
      <c r="B523" s="534"/>
      <c r="C523" s="534"/>
      <c r="D523" s="535"/>
      <c r="E523" s="534"/>
      <c r="F523" s="534"/>
    </row>
    <row r="524" spans="1:6" ht="12.75">
      <c r="A524" s="534"/>
      <c r="B524" s="534"/>
      <c r="C524" s="534"/>
      <c r="D524" s="535"/>
      <c r="E524" s="534"/>
      <c r="F524" s="534"/>
    </row>
    <row r="525" spans="1:6" ht="12.75">
      <c r="A525" s="534"/>
      <c r="B525" s="534"/>
      <c r="C525" s="534"/>
      <c r="D525" s="535"/>
      <c r="E525" s="534"/>
      <c r="F525" s="534"/>
    </row>
    <row r="526" spans="1:6" ht="12.75">
      <c r="A526" s="534"/>
      <c r="B526" s="534"/>
      <c r="C526" s="534"/>
      <c r="D526" s="535"/>
      <c r="E526" s="534"/>
      <c r="F526" s="534"/>
    </row>
    <row r="527" spans="1:6" ht="12.75">
      <c r="A527" s="534"/>
      <c r="B527" s="534"/>
      <c r="C527" s="534"/>
      <c r="D527" s="535"/>
      <c r="E527" s="534"/>
      <c r="F527" s="534"/>
    </row>
    <row r="528" spans="1:6" ht="12.75">
      <c r="A528" s="534"/>
      <c r="B528" s="534"/>
      <c r="C528" s="534"/>
      <c r="D528" s="535"/>
      <c r="E528" s="534"/>
      <c r="F528" s="534"/>
    </row>
    <row r="529" spans="1:6" ht="12.75">
      <c r="A529" s="534"/>
      <c r="B529" s="534"/>
      <c r="C529" s="534"/>
      <c r="D529" s="535"/>
      <c r="E529" s="534"/>
      <c r="F529" s="534"/>
    </row>
    <row r="530" spans="1:6" ht="12.75">
      <c r="A530" s="534"/>
      <c r="B530" s="534"/>
      <c r="C530" s="534"/>
      <c r="D530" s="535"/>
      <c r="E530" s="534"/>
      <c r="F530" s="534"/>
    </row>
    <row r="531" spans="1:6" ht="12.75">
      <c r="A531" s="534"/>
      <c r="B531" s="534"/>
      <c r="C531" s="534"/>
      <c r="D531" s="535"/>
      <c r="E531" s="534"/>
      <c r="F531" s="534"/>
    </row>
    <row r="532" spans="1:6" ht="12.75">
      <c r="A532" s="534"/>
      <c r="B532" s="534"/>
      <c r="C532" s="534"/>
      <c r="D532" s="535"/>
      <c r="E532" s="534"/>
      <c r="F532" s="534"/>
    </row>
    <row r="533" spans="1:6" ht="12.75">
      <c r="A533" s="534"/>
      <c r="B533" s="534"/>
      <c r="C533" s="534"/>
      <c r="D533" s="535"/>
      <c r="E533" s="534"/>
      <c r="F533" s="534"/>
    </row>
    <row r="534" spans="1:6" ht="12.75">
      <c r="A534" s="534"/>
      <c r="B534" s="534"/>
      <c r="C534" s="534"/>
      <c r="D534" s="535"/>
      <c r="E534" s="534"/>
      <c r="F534" s="534"/>
    </row>
    <row r="535" spans="1:6" ht="12.75">
      <c r="A535" s="534"/>
      <c r="B535" s="534"/>
      <c r="C535" s="534"/>
      <c r="D535" s="535"/>
      <c r="E535" s="534"/>
      <c r="F535" s="534"/>
    </row>
    <row r="536" spans="1:6" ht="12.75">
      <c r="A536" s="534"/>
      <c r="B536" s="534"/>
      <c r="C536" s="534"/>
      <c r="D536" s="535"/>
      <c r="E536" s="534"/>
      <c r="F536" s="534"/>
    </row>
    <row r="537" spans="1:6" ht="12.75">
      <c r="A537" s="534"/>
      <c r="B537" s="534"/>
      <c r="C537" s="534"/>
      <c r="D537" s="535"/>
      <c r="E537" s="534"/>
      <c r="F537" s="534"/>
    </row>
    <row r="538" spans="1:6" ht="12.75">
      <c r="A538" s="534"/>
      <c r="B538" s="534"/>
      <c r="C538" s="534"/>
      <c r="D538" s="535"/>
      <c r="E538" s="534"/>
      <c r="F538" s="534"/>
    </row>
    <row r="539" spans="1:6" ht="12.75">
      <c r="A539" s="534"/>
      <c r="B539" s="534"/>
      <c r="C539" s="534"/>
      <c r="D539" s="535"/>
      <c r="E539" s="534"/>
      <c r="F539" s="534"/>
    </row>
    <row r="540" spans="1:6" ht="12.75">
      <c r="A540" s="534"/>
      <c r="B540" s="534"/>
      <c r="C540" s="534"/>
      <c r="D540" s="535"/>
      <c r="E540" s="534"/>
      <c r="F540" s="534"/>
    </row>
    <row r="541" spans="1:6" ht="12.75">
      <c r="A541" s="534"/>
      <c r="B541" s="534"/>
      <c r="C541" s="534"/>
      <c r="D541" s="535"/>
      <c r="E541" s="534"/>
      <c r="F541" s="534"/>
    </row>
    <row r="542" spans="1:6" ht="12.75">
      <c r="A542" s="534"/>
      <c r="B542" s="534"/>
      <c r="C542" s="534"/>
      <c r="D542" s="535"/>
      <c r="E542" s="534"/>
      <c r="F542" s="534"/>
    </row>
    <row r="543" spans="1:6" ht="12.75">
      <c r="A543" s="534"/>
      <c r="B543" s="534"/>
      <c r="C543" s="534"/>
      <c r="D543" s="535"/>
      <c r="E543" s="534"/>
      <c r="F543" s="534"/>
    </row>
    <row r="544" spans="1:6" ht="12.75">
      <c r="A544" s="534"/>
      <c r="B544" s="534"/>
      <c r="C544" s="534"/>
      <c r="D544" s="535"/>
      <c r="E544" s="534"/>
      <c r="F544" s="534"/>
    </row>
    <row r="545" spans="1:6" ht="12.75">
      <c r="A545" s="534"/>
      <c r="B545" s="534"/>
      <c r="C545" s="534"/>
      <c r="D545" s="535"/>
      <c r="E545" s="534"/>
      <c r="F545" s="534"/>
    </row>
    <row r="546" spans="1:6" ht="12.75">
      <c r="A546" s="534"/>
      <c r="B546" s="534"/>
      <c r="C546" s="534"/>
      <c r="D546" s="535"/>
      <c r="E546" s="534"/>
      <c r="F546" s="534"/>
    </row>
    <row r="547" spans="1:6" ht="12.75">
      <c r="A547" s="534"/>
      <c r="B547" s="534"/>
      <c r="C547" s="534"/>
      <c r="D547" s="535"/>
      <c r="E547" s="534"/>
      <c r="F547" s="534"/>
    </row>
    <row r="548" spans="1:6" ht="12.75">
      <c r="A548" s="534"/>
      <c r="B548" s="534"/>
      <c r="C548" s="534"/>
      <c r="D548" s="535"/>
      <c r="E548" s="534"/>
      <c r="F548" s="534"/>
    </row>
    <row r="549" spans="1:6" ht="12.75">
      <c r="A549" s="534"/>
      <c r="B549" s="534"/>
      <c r="C549" s="534"/>
      <c r="D549" s="535"/>
      <c r="E549" s="534"/>
      <c r="F549" s="534"/>
    </row>
    <row r="550" spans="1:6" ht="12.75">
      <c r="A550" s="534"/>
      <c r="B550" s="534"/>
      <c r="C550" s="534"/>
      <c r="D550" s="535"/>
      <c r="E550" s="534"/>
      <c r="F550" s="534"/>
    </row>
    <row r="551" spans="1:6" ht="12.75">
      <c r="A551" s="534"/>
      <c r="B551" s="534"/>
      <c r="C551" s="534"/>
      <c r="D551" s="535"/>
      <c r="E551" s="534"/>
      <c r="F551" s="534"/>
    </row>
    <row r="552" spans="1:6" ht="12.75">
      <c r="A552" s="534"/>
      <c r="B552" s="534"/>
      <c r="C552" s="534"/>
      <c r="D552" s="535"/>
      <c r="E552" s="534"/>
      <c r="F552" s="534"/>
    </row>
    <row r="553" spans="1:6" ht="12.75">
      <c r="A553" s="534"/>
      <c r="B553" s="534"/>
      <c r="C553" s="534"/>
      <c r="D553" s="535"/>
      <c r="E553" s="534"/>
      <c r="F553" s="534"/>
    </row>
    <row r="554" spans="1:6" ht="12.75">
      <c r="A554" s="534"/>
      <c r="B554" s="534"/>
      <c r="C554" s="534"/>
      <c r="D554" s="535"/>
      <c r="E554" s="534"/>
      <c r="F554" s="534"/>
    </row>
    <row r="555" spans="1:6" ht="12.75">
      <c r="A555" s="534"/>
      <c r="B555" s="534"/>
      <c r="C555" s="534"/>
      <c r="D555" s="535"/>
      <c r="E555" s="534"/>
      <c r="F555" s="534"/>
    </row>
    <row r="556" spans="1:6" ht="12.75">
      <c r="A556" s="534"/>
      <c r="B556" s="534"/>
      <c r="C556" s="534"/>
      <c r="D556" s="535"/>
      <c r="E556" s="534"/>
      <c r="F556" s="534"/>
    </row>
    <row r="557" spans="1:6" ht="12.75">
      <c r="A557" s="534"/>
      <c r="B557" s="534"/>
      <c r="C557" s="534"/>
      <c r="D557" s="535"/>
      <c r="E557" s="534"/>
      <c r="F557" s="534"/>
    </row>
    <row r="558" spans="1:6" ht="12.75">
      <c r="A558" s="534"/>
      <c r="B558" s="534"/>
      <c r="C558" s="534"/>
      <c r="D558" s="535"/>
      <c r="E558" s="534"/>
      <c r="F558" s="534"/>
    </row>
    <row r="559" spans="1:6" ht="12.75">
      <c r="A559" s="534"/>
      <c r="B559" s="534"/>
      <c r="C559" s="534"/>
      <c r="D559" s="535"/>
      <c r="E559" s="534"/>
      <c r="F559" s="534"/>
    </row>
    <row r="560" spans="1:6" ht="12.75">
      <c r="A560" s="534"/>
      <c r="B560" s="534"/>
      <c r="C560" s="534"/>
      <c r="D560" s="535"/>
      <c r="E560" s="534"/>
      <c r="F560" s="534"/>
    </row>
    <row r="561" spans="1:6" ht="12.75">
      <c r="A561" s="534"/>
      <c r="B561" s="534"/>
      <c r="C561" s="534"/>
      <c r="D561" s="535"/>
      <c r="E561" s="534"/>
      <c r="F561" s="534"/>
    </row>
    <row r="562" spans="1:6" ht="12.75">
      <c r="A562" s="534"/>
      <c r="B562" s="534"/>
      <c r="C562" s="534"/>
      <c r="D562" s="535"/>
      <c r="E562" s="534"/>
      <c r="F562" s="534"/>
    </row>
    <row r="563" spans="1:6" ht="12.75">
      <c r="A563" s="534"/>
      <c r="B563" s="534"/>
      <c r="C563" s="534"/>
      <c r="D563" s="535"/>
      <c r="E563" s="534"/>
      <c r="F563" s="534"/>
    </row>
    <row r="564" spans="1:6" ht="12.75">
      <c r="A564" s="534"/>
      <c r="B564" s="534"/>
      <c r="C564" s="534"/>
      <c r="D564" s="535"/>
      <c r="E564" s="534"/>
      <c r="F564" s="534"/>
    </row>
    <row r="565" spans="1:6" ht="12.75">
      <c r="A565" s="534"/>
      <c r="B565" s="534"/>
      <c r="C565" s="534"/>
      <c r="D565" s="535"/>
      <c r="E565" s="534"/>
      <c r="F565" s="534"/>
    </row>
    <row r="566" spans="1:6" ht="12.75">
      <c r="A566" s="534"/>
      <c r="B566" s="534"/>
      <c r="C566" s="534"/>
      <c r="D566" s="535"/>
      <c r="E566" s="534"/>
      <c r="F566" s="534"/>
    </row>
    <row r="567" spans="1:6" ht="12.75">
      <c r="A567" s="534"/>
      <c r="B567" s="534"/>
      <c r="C567" s="534"/>
      <c r="D567" s="535"/>
      <c r="E567" s="534"/>
      <c r="F567" s="534"/>
    </row>
    <row r="568" spans="1:6" ht="12.75">
      <c r="A568" s="534"/>
      <c r="B568" s="534"/>
      <c r="C568" s="534"/>
      <c r="D568" s="535"/>
      <c r="E568" s="534"/>
      <c r="F568" s="534"/>
    </row>
    <row r="569" spans="1:6" ht="12.75">
      <c r="A569" s="534"/>
      <c r="B569" s="534"/>
      <c r="C569" s="534"/>
      <c r="D569" s="535"/>
      <c r="E569" s="534"/>
      <c r="F569" s="534"/>
    </row>
    <row r="570" spans="1:6" ht="12.75">
      <c r="A570" s="534"/>
      <c r="B570" s="534"/>
      <c r="C570" s="534"/>
      <c r="D570" s="535"/>
      <c r="E570" s="534"/>
      <c r="F570" s="534"/>
    </row>
    <row r="571" spans="1:6" ht="12.75">
      <c r="A571" s="534"/>
      <c r="B571" s="534"/>
      <c r="C571" s="534"/>
      <c r="D571" s="535"/>
      <c r="E571" s="534"/>
      <c r="F571" s="534"/>
    </row>
    <row r="572" spans="1:6" ht="12.75">
      <c r="A572" s="534"/>
      <c r="B572" s="534"/>
      <c r="C572" s="534"/>
      <c r="D572" s="535"/>
      <c r="E572" s="534"/>
      <c r="F572" s="534"/>
    </row>
    <row r="573" spans="1:6" ht="12.75">
      <c r="A573" s="534"/>
      <c r="B573" s="534"/>
      <c r="C573" s="534"/>
      <c r="D573" s="535"/>
      <c r="E573" s="534"/>
      <c r="F573" s="534"/>
    </row>
    <row r="574" spans="1:6" ht="12.75">
      <c r="A574" s="534"/>
      <c r="B574" s="534"/>
      <c r="C574" s="534"/>
      <c r="D574" s="535"/>
      <c r="E574" s="534"/>
      <c r="F574" s="534"/>
    </row>
    <row r="575" spans="1:6" ht="12.75">
      <c r="A575" s="534"/>
      <c r="B575" s="534"/>
      <c r="C575" s="534"/>
      <c r="D575" s="535"/>
      <c r="E575" s="534"/>
      <c r="F575" s="534"/>
    </row>
    <row r="576" spans="1:6" ht="12.75">
      <c r="A576" s="534"/>
      <c r="B576" s="534"/>
      <c r="C576" s="534"/>
      <c r="D576" s="535"/>
      <c r="E576" s="534"/>
      <c r="F576" s="534"/>
    </row>
    <row r="577" spans="1:6" ht="12.75">
      <c r="A577" s="534"/>
      <c r="B577" s="534"/>
      <c r="C577" s="534"/>
      <c r="D577" s="535"/>
      <c r="E577" s="534"/>
      <c r="F577" s="534"/>
    </row>
    <row r="578" spans="1:6" ht="12.75">
      <c r="A578" s="534"/>
      <c r="B578" s="534"/>
      <c r="C578" s="534"/>
      <c r="D578" s="535"/>
      <c r="E578" s="534"/>
      <c r="F578" s="534"/>
    </row>
    <row r="579" spans="1:6" ht="12.75">
      <c r="A579" s="534"/>
      <c r="B579" s="534"/>
      <c r="C579" s="534"/>
      <c r="D579" s="535"/>
      <c r="E579" s="534"/>
      <c r="F579" s="534"/>
    </row>
    <row r="580" spans="1:6" ht="12.75">
      <c r="A580" s="534"/>
      <c r="B580" s="534"/>
      <c r="C580" s="534"/>
      <c r="D580" s="535"/>
      <c r="E580" s="534"/>
      <c r="F580" s="534"/>
    </row>
    <row r="581" spans="1:6" ht="12.75">
      <c r="A581" s="534"/>
      <c r="B581" s="534"/>
      <c r="C581" s="534"/>
      <c r="D581" s="535"/>
      <c r="E581" s="534"/>
      <c r="F581" s="534"/>
    </row>
    <row r="582" spans="1:6" ht="12.75">
      <c r="A582" s="534"/>
      <c r="B582" s="534"/>
      <c r="C582" s="534"/>
      <c r="D582" s="535"/>
      <c r="E582" s="534"/>
      <c r="F582" s="534"/>
    </row>
    <row r="583" spans="1:6" ht="12.75">
      <c r="A583" s="534"/>
      <c r="B583" s="534"/>
      <c r="C583" s="534"/>
      <c r="D583" s="535"/>
      <c r="E583" s="534"/>
      <c r="F583" s="534"/>
    </row>
    <row r="584" spans="1:6" ht="12.75">
      <c r="A584" s="534"/>
      <c r="B584" s="534"/>
      <c r="C584" s="534"/>
      <c r="D584" s="535"/>
      <c r="E584" s="534"/>
      <c r="F584" s="534"/>
    </row>
    <row r="585" spans="1:6" ht="12.75">
      <c r="A585" s="534"/>
      <c r="B585" s="534"/>
      <c r="C585" s="534"/>
      <c r="D585" s="535"/>
      <c r="E585" s="534"/>
      <c r="F585" s="534"/>
    </row>
    <row r="586" spans="1:6" ht="12.75">
      <c r="A586" s="534"/>
      <c r="B586" s="534"/>
      <c r="C586" s="534"/>
      <c r="D586" s="535"/>
      <c r="E586" s="534"/>
      <c r="F586" s="534"/>
    </row>
    <row r="587" spans="1:6" ht="12.75">
      <c r="A587" s="534"/>
      <c r="B587" s="534"/>
      <c r="C587" s="534"/>
      <c r="D587" s="535"/>
      <c r="E587" s="534"/>
      <c r="F587" s="534"/>
    </row>
    <row r="588" spans="1:6" ht="12.75">
      <c r="A588" s="534"/>
      <c r="B588" s="534"/>
      <c r="C588" s="534"/>
      <c r="D588" s="535"/>
      <c r="E588" s="534"/>
      <c r="F588" s="534"/>
    </row>
    <row r="589" spans="1:6" ht="12.75">
      <c r="A589" s="534"/>
      <c r="B589" s="534"/>
      <c r="C589" s="534"/>
      <c r="D589" s="535"/>
      <c r="E589" s="534"/>
      <c r="F589" s="534"/>
    </row>
    <row r="590" spans="1:6" ht="12.75">
      <c r="A590" s="534"/>
      <c r="B590" s="534"/>
      <c r="C590" s="534"/>
      <c r="D590" s="535"/>
      <c r="E590" s="534"/>
      <c r="F590" s="534"/>
    </row>
    <row r="591" spans="1:6" ht="12.75">
      <c r="A591" s="534"/>
      <c r="B591" s="534"/>
      <c r="C591" s="534"/>
      <c r="D591" s="535"/>
      <c r="E591" s="534"/>
      <c r="F591" s="534"/>
    </row>
    <row r="592" spans="1:6" ht="12.75">
      <c r="A592" s="534"/>
      <c r="B592" s="534"/>
      <c r="C592" s="534"/>
      <c r="D592" s="535"/>
      <c r="E592" s="534"/>
      <c r="F592" s="534"/>
    </row>
    <row r="593" spans="1:6" ht="12.75">
      <c r="A593" s="534"/>
      <c r="B593" s="534"/>
      <c r="C593" s="534"/>
      <c r="D593" s="535"/>
      <c r="E593" s="534"/>
      <c r="F593" s="534"/>
    </row>
    <row r="594" spans="1:6" ht="12.75">
      <c r="A594" s="534"/>
      <c r="B594" s="534"/>
      <c r="C594" s="534"/>
      <c r="D594" s="535"/>
      <c r="E594" s="534"/>
      <c r="F594" s="534"/>
    </row>
    <row r="595" spans="1:6" ht="12.75">
      <c r="A595" s="534"/>
      <c r="B595" s="534"/>
      <c r="C595" s="534"/>
      <c r="D595" s="535"/>
      <c r="E595" s="534"/>
      <c r="F595" s="534"/>
    </row>
    <row r="596" spans="1:6" ht="12.75">
      <c r="A596" s="534"/>
      <c r="B596" s="534"/>
      <c r="C596" s="534"/>
      <c r="D596" s="535"/>
      <c r="E596" s="534"/>
      <c r="F596" s="534"/>
    </row>
    <row r="597" spans="1:6" ht="12.75">
      <c r="A597" s="534"/>
      <c r="B597" s="534"/>
      <c r="C597" s="534"/>
      <c r="D597" s="535"/>
      <c r="E597" s="534"/>
      <c r="F597" s="534"/>
    </row>
    <row r="598" spans="1:6" ht="12.75">
      <c r="A598" s="534"/>
      <c r="B598" s="534"/>
      <c r="C598" s="534"/>
      <c r="D598" s="535"/>
      <c r="E598" s="534"/>
      <c r="F598" s="534"/>
    </row>
    <row r="599" spans="1:6" ht="12.75">
      <c r="A599" s="534"/>
      <c r="B599" s="534"/>
      <c r="C599" s="534"/>
      <c r="D599" s="535"/>
      <c r="E599" s="534"/>
      <c r="F599" s="534"/>
    </row>
    <row r="600" spans="1:6" ht="12.75">
      <c r="A600" s="534"/>
      <c r="B600" s="534"/>
      <c r="C600" s="534"/>
      <c r="D600" s="535"/>
      <c r="E600" s="534"/>
      <c r="F600" s="534"/>
    </row>
  </sheetData>
  <mergeCells count="5">
    <mergeCell ref="A33:B33"/>
    <mergeCell ref="A6:C6"/>
    <mergeCell ref="A7:C7"/>
    <mergeCell ref="A8:C8"/>
    <mergeCell ref="A9:C9"/>
  </mergeCells>
  <printOptions/>
  <pageMargins left="0.86" right="0.54" top="2" bottom="1" header="1.27" footer="0.5"/>
  <pageSetup fitToHeight="0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5" zoomScaleNormal="75" workbookViewId="0" topLeftCell="A1">
      <selection activeCell="G19" sqref="G19"/>
    </sheetView>
  </sheetViews>
  <sheetFormatPr defaultColWidth="9.140625" defaultRowHeight="12.75"/>
  <cols>
    <col min="1" max="1" width="7.7109375" style="507" customWidth="1"/>
    <col min="2" max="2" width="50.28125" style="507" customWidth="1"/>
    <col min="3" max="3" width="46.8515625" style="507" customWidth="1"/>
    <col min="4" max="4" width="9.421875" style="507" customWidth="1"/>
    <col min="5" max="5" width="13.28125" style="507" bestFit="1" customWidth="1"/>
    <col min="6" max="6" width="21.28125" style="507" customWidth="1"/>
    <col min="7" max="7" width="18.7109375" style="509" customWidth="1"/>
    <col min="8" max="16384" width="9.421875" style="507" customWidth="1"/>
  </cols>
  <sheetData>
    <row r="1" spans="1:7" s="528" customFormat="1" ht="21" customHeight="1">
      <c r="A1" s="754" t="s">
        <v>646</v>
      </c>
      <c r="B1" s="754"/>
      <c r="C1" s="754"/>
      <c r="D1" s="754"/>
      <c r="E1" s="754"/>
      <c r="F1" s="754"/>
      <c r="G1" s="754"/>
    </row>
    <row r="2" spans="1:9" s="513" customFormat="1" ht="15.75" customHeight="1">
      <c r="A2" s="470"/>
      <c r="B2" s="472"/>
      <c r="C2" s="510"/>
      <c r="D2" s="510"/>
      <c r="E2" s="510"/>
      <c r="F2" s="510"/>
      <c r="G2" s="511"/>
      <c r="H2" s="510"/>
      <c r="I2" s="512"/>
    </row>
    <row r="3" spans="1:12" s="481" customFormat="1" ht="51" customHeight="1">
      <c r="A3" s="538" t="s">
        <v>587</v>
      </c>
      <c r="B3" s="538" t="s">
        <v>778</v>
      </c>
      <c r="C3" s="538" t="s">
        <v>779</v>
      </c>
      <c r="D3" s="538" t="s">
        <v>780</v>
      </c>
      <c r="E3" s="538" t="s">
        <v>781</v>
      </c>
      <c r="F3" s="539" t="s">
        <v>588</v>
      </c>
      <c r="G3" s="539" t="s">
        <v>589</v>
      </c>
      <c r="H3" s="479"/>
      <c r="I3" s="480"/>
      <c r="J3" s="480"/>
      <c r="K3" s="479"/>
      <c r="L3" s="479"/>
    </row>
    <row r="4" spans="1:10" s="528" customFormat="1" ht="18.75" customHeight="1">
      <c r="A4" s="540" t="s">
        <v>590</v>
      </c>
      <c r="B4" s="541" t="s">
        <v>647</v>
      </c>
      <c r="C4" s="542" t="s">
        <v>648</v>
      </c>
      <c r="D4" s="540" t="s">
        <v>649</v>
      </c>
      <c r="E4" s="683">
        <v>500</v>
      </c>
      <c r="F4" s="684">
        <v>700</v>
      </c>
      <c r="G4" s="685">
        <f>E4*F4</f>
        <v>350000</v>
      </c>
      <c r="I4" s="544"/>
      <c r="J4" s="513"/>
    </row>
    <row r="5" spans="1:10" s="528" customFormat="1" ht="31.5">
      <c r="A5" s="540" t="s">
        <v>594</v>
      </c>
      <c r="B5" s="541" t="s">
        <v>650</v>
      </c>
      <c r="C5" s="542" t="s">
        <v>651</v>
      </c>
      <c r="D5" s="540" t="s">
        <v>649</v>
      </c>
      <c r="E5" s="683">
        <v>1000</v>
      </c>
      <c r="F5" s="684">
        <v>573</v>
      </c>
      <c r="G5" s="685">
        <f aca="true" t="shared" si="0" ref="G5:G14">E5*F5</f>
        <v>573000</v>
      </c>
      <c r="I5" s="544"/>
      <c r="J5" s="513"/>
    </row>
    <row r="6" spans="1:10" s="528" customFormat="1" ht="37.5" customHeight="1">
      <c r="A6" s="540" t="s">
        <v>597</v>
      </c>
      <c r="B6" s="541" t="s">
        <v>652</v>
      </c>
      <c r="C6" s="542" t="s">
        <v>653</v>
      </c>
      <c r="D6" s="540" t="s">
        <v>649</v>
      </c>
      <c r="E6" s="683">
        <v>1000</v>
      </c>
      <c r="F6" s="684">
        <v>430</v>
      </c>
      <c r="G6" s="685">
        <f t="shared" si="0"/>
        <v>430000</v>
      </c>
      <c r="I6" s="544"/>
      <c r="J6" s="513"/>
    </row>
    <row r="7" spans="1:10" s="528" customFormat="1" ht="15.75">
      <c r="A7" s="540" t="s">
        <v>600</v>
      </c>
      <c r="B7" s="541" t="s">
        <v>654</v>
      </c>
      <c r="C7" s="542" t="s">
        <v>655</v>
      </c>
      <c r="D7" s="540" t="s">
        <v>649</v>
      </c>
      <c r="E7" s="683">
        <v>2000</v>
      </c>
      <c r="F7" s="684">
        <v>318</v>
      </c>
      <c r="G7" s="685">
        <f t="shared" si="0"/>
        <v>636000</v>
      </c>
      <c r="I7" s="544"/>
      <c r="J7" s="513"/>
    </row>
    <row r="8" spans="1:10" s="528" customFormat="1" ht="18.75" customHeight="1">
      <c r="A8" s="540" t="s">
        <v>603</v>
      </c>
      <c r="B8" s="541" t="s">
        <v>656</v>
      </c>
      <c r="C8" s="542" t="s">
        <v>657</v>
      </c>
      <c r="D8" s="540" t="s">
        <v>649</v>
      </c>
      <c r="E8" s="683">
        <v>500</v>
      </c>
      <c r="F8" s="684">
        <v>700</v>
      </c>
      <c r="G8" s="685">
        <f t="shared" si="0"/>
        <v>350000</v>
      </c>
      <c r="I8" s="544"/>
      <c r="J8" s="513"/>
    </row>
    <row r="9" spans="1:10" s="528" customFormat="1" ht="18.75" customHeight="1">
      <c r="A9" s="540" t="s">
        <v>606</v>
      </c>
      <c r="B9" s="541" t="s">
        <v>658</v>
      </c>
      <c r="C9" s="542" t="s">
        <v>659</v>
      </c>
      <c r="D9" s="540" t="s">
        <v>649</v>
      </c>
      <c r="E9" s="683">
        <v>500</v>
      </c>
      <c r="F9" s="684">
        <v>605</v>
      </c>
      <c r="G9" s="685">
        <f t="shared" si="0"/>
        <v>302500</v>
      </c>
      <c r="I9" s="544"/>
      <c r="J9" s="513"/>
    </row>
    <row r="10" spans="1:10" s="528" customFormat="1" ht="18.75" customHeight="1">
      <c r="A10" s="540" t="s">
        <v>610</v>
      </c>
      <c r="B10" s="541" t="s">
        <v>660</v>
      </c>
      <c r="C10" s="542" t="s">
        <v>661</v>
      </c>
      <c r="D10" s="540" t="s">
        <v>649</v>
      </c>
      <c r="E10" s="683">
        <v>500</v>
      </c>
      <c r="F10" s="684">
        <v>764</v>
      </c>
      <c r="G10" s="685">
        <f t="shared" si="0"/>
        <v>382000</v>
      </c>
      <c r="I10" s="544"/>
      <c r="J10" s="513"/>
    </row>
    <row r="11" spans="1:10" s="528" customFormat="1" ht="18.75" customHeight="1">
      <c r="A11" s="540" t="s">
        <v>613</v>
      </c>
      <c r="B11" s="541" t="s">
        <v>662</v>
      </c>
      <c r="C11" s="542" t="s">
        <v>663</v>
      </c>
      <c r="D11" s="540" t="s">
        <v>649</v>
      </c>
      <c r="E11" s="683">
        <v>500</v>
      </c>
      <c r="F11" s="684">
        <v>734</v>
      </c>
      <c r="G11" s="685">
        <f t="shared" si="0"/>
        <v>367000</v>
      </c>
      <c r="I11" s="544"/>
      <c r="J11" s="513"/>
    </row>
    <row r="12" spans="1:10" s="528" customFormat="1" ht="18.75" customHeight="1">
      <c r="A12" s="540" t="s">
        <v>616</v>
      </c>
      <c r="B12" s="541" t="s">
        <v>664</v>
      </c>
      <c r="C12" s="542" t="s">
        <v>665</v>
      </c>
      <c r="D12" s="540" t="s">
        <v>649</v>
      </c>
      <c r="E12" s="683">
        <v>500</v>
      </c>
      <c r="F12" s="687">
        <v>764.384</v>
      </c>
      <c r="G12" s="685">
        <f t="shared" si="0"/>
        <v>382192</v>
      </c>
      <c r="I12" s="544"/>
      <c r="J12" s="513"/>
    </row>
    <row r="13" spans="1:10" s="528" customFormat="1" ht="18.75" customHeight="1">
      <c r="A13" s="540" t="s">
        <v>619</v>
      </c>
      <c r="B13" s="541" t="s">
        <v>666</v>
      </c>
      <c r="C13" s="542" t="s">
        <v>667</v>
      </c>
      <c r="D13" s="540" t="s">
        <v>649</v>
      </c>
      <c r="E13" s="683">
        <v>500</v>
      </c>
      <c r="F13" s="684">
        <v>700</v>
      </c>
      <c r="G13" s="685">
        <f t="shared" si="0"/>
        <v>350000</v>
      </c>
      <c r="I13" s="544"/>
      <c r="J13" s="513"/>
    </row>
    <row r="14" spans="1:10" s="528" customFormat="1" ht="18.75" customHeight="1">
      <c r="A14" s="540" t="s">
        <v>622</v>
      </c>
      <c r="B14" s="541" t="s">
        <v>668</v>
      </c>
      <c r="C14" s="542" t="s">
        <v>669</v>
      </c>
      <c r="D14" s="540" t="s">
        <v>649</v>
      </c>
      <c r="E14" s="683">
        <v>1000</v>
      </c>
      <c r="F14" s="684">
        <v>605</v>
      </c>
      <c r="G14" s="685">
        <f t="shared" si="0"/>
        <v>605000</v>
      </c>
      <c r="I14" s="544"/>
      <c r="J14" s="513"/>
    </row>
    <row r="15" spans="1:10" s="528" customFormat="1" ht="18.75" customHeight="1">
      <c r="A15" s="545"/>
      <c r="B15" s="541"/>
      <c r="C15" s="541"/>
      <c r="D15" s="540"/>
      <c r="E15" s="540"/>
      <c r="F15" s="489"/>
      <c r="G15" s="543"/>
      <c r="I15" s="513"/>
      <c r="J15" s="513"/>
    </row>
    <row r="16" spans="1:10" s="528" customFormat="1" ht="18.75" customHeight="1">
      <c r="A16" s="546"/>
      <c r="B16" s="483"/>
      <c r="C16" s="483"/>
      <c r="D16" s="482"/>
      <c r="E16" s="482"/>
      <c r="F16" s="489"/>
      <c r="G16" s="543"/>
      <c r="I16" s="513"/>
      <c r="J16" s="513"/>
    </row>
    <row r="17" spans="1:10" s="528" customFormat="1" ht="18.75" customHeight="1">
      <c r="A17" s="546"/>
      <c r="B17" s="483"/>
      <c r="C17" s="483"/>
      <c r="D17" s="482"/>
      <c r="E17" s="482"/>
      <c r="F17" s="492"/>
      <c r="G17" s="543"/>
      <c r="I17" s="513"/>
      <c r="J17" s="513"/>
    </row>
    <row r="18" spans="1:10" s="528" customFormat="1" ht="16.5" customHeight="1" thickBot="1">
      <c r="A18" s="491"/>
      <c r="B18" s="490"/>
      <c r="C18" s="490"/>
      <c r="D18" s="489"/>
      <c r="E18" s="489"/>
      <c r="F18" s="494"/>
      <c r="G18" s="547"/>
      <c r="I18" s="513"/>
      <c r="J18" s="513"/>
    </row>
    <row r="19" spans="1:10" s="528" customFormat="1" ht="19.5" customHeight="1" thickBot="1">
      <c r="A19" s="548"/>
      <c r="B19" s="549"/>
      <c r="C19" s="549"/>
      <c r="D19" s="550"/>
      <c r="E19" s="549"/>
      <c r="F19" s="551" t="s">
        <v>636</v>
      </c>
      <c r="G19" s="642">
        <f>SUM(G4:G18)</f>
        <v>4727692</v>
      </c>
      <c r="I19" s="513"/>
      <c r="J19" s="513"/>
    </row>
    <row r="20" spans="1:7" s="528" customFormat="1" ht="15.75">
      <c r="A20" s="552" t="s">
        <v>529</v>
      </c>
      <c r="B20" s="513" t="s">
        <v>529</v>
      </c>
      <c r="C20" s="513"/>
      <c r="D20" s="513"/>
      <c r="E20" s="513"/>
      <c r="F20" s="513"/>
      <c r="G20" s="515"/>
    </row>
    <row r="21" spans="1:7" s="528" customFormat="1" ht="15.75" customHeight="1">
      <c r="A21" s="533"/>
      <c r="B21" s="755"/>
      <c r="C21" s="755"/>
      <c r="D21" s="755"/>
      <c r="E21" s="755"/>
      <c r="G21" s="511"/>
    </row>
    <row r="22" spans="1:7" s="528" customFormat="1" ht="15.75">
      <c r="A22" s="533"/>
      <c r="B22" s="553"/>
      <c r="C22" s="553"/>
      <c r="D22" s="553"/>
      <c r="G22" s="686">
        <f>4727692-G19</f>
        <v>0</v>
      </c>
    </row>
    <row r="23" s="528" customFormat="1" ht="15.75">
      <c r="G23" s="511"/>
    </row>
    <row r="24" s="528" customFormat="1" ht="15.75">
      <c r="G24" s="511"/>
    </row>
    <row r="25" s="528" customFormat="1" ht="15.75">
      <c r="G25" s="511"/>
    </row>
    <row r="26" s="528" customFormat="1" ht="15.75">
      <c r="G26" s="511"/>
    </row>
    <row r="27" s="528" customFormat="1" ht="15.75">
      <c r="G27" s="511"/>
    </row>
    <row r="28" s="528" customFormat="1" ht="15.75">
      <c r="G28" s="511"/>
    </row>
    <row r="29" s="528" customFormat="1" ht="15.75">
      <c r="G29" s="511"/>
    </row>
    <row r="30" s="528" customFormat="1" ht="15.75">
      <c r="G30" s="511"/>
    </row>
    <row r="31" s="528" customFormat="1" ht="15.75">
      <c r="G31" s="511"/>
    </row>
    <row r="32" s="528" customFormat="1" ht="15.75">
      <c r="G32" s="511"/>
    </row>
    <row r="33" s="528" customFormat="1" ht="15.75">
      <c r="G33" s="511"/>
    </row>
    <row r="34" s="528" customFormat="1" ht="15.75">
      <c r="G34" s="511"/>
    </row>
    <row r="35" s="528" customFormat="1" ht="15.75">
      <c r="G35" s="511"/>
    </row>
    <row r="36" s="528" customFormat="1" ht="15.75">
      <c r="G36" s="511"/>
    </row>
    <row r="37" s="528" customFormat="1" ht="15.75">
      <c r="G37" s="511"/>
    </row>
    <row r="38" s="528" customFormat="1" ht="15.75">
      <c r="G38" s="511"/>
    </row>
    <row r="39" s="528" customFormat="1" ht="15.75">
      <c r="G39" s="511"/>
    </row>
    <row r="40" s="528" customFormat="1" ht="15.75">
      <c r="G40" s="511"/>
    </row>
    <row r="41" s="528" customFormat="1" ht="15.75">
      <c r="G41" s="511"/>
    </row>
    <row r="42" s="528" customFormat="1" ht="15.75">
      <c r="G42" s="511"/>
    </row>
    <row r="43" s="528" customFormat="1" ht="15.75">
      <c r="G43" s="511"/>
    </row>
    <row r="44" s="528" customFormat="1" ht="15.75">
      <c r="G44" s="511"/>
    </row>
    <row r="45" s="528" customFormat="1" ht="15.75">
      <c r="G45" s="511"/>
    </row>
    <row r="46" s="528" customFormat="1" ht="15.75">
      <c r="G46" s="511"/>
    </row>
  </sheetData>
  <mergeCells count="2">
    <mergeCell ref="A1:G1"/>
    <mergeCell ref="B21:E21"/>
  </mergeCells>
  <printOptions/>
  <pageMargins left="0.74" right="0.75" top="1.43" bottom="1" header="0.92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view="pageBreakPreview" zoomScale="75" zoomScaleNormal="75" zoomScaleSheetLayoutView="75" zoomScalePageLayoutView="0" workbookViewId="0" topLeftCell="C1">
      <selection activeCell="H6" sqref="H6"/>
    </sheetView>
  </sheetViews>
  <sheetFormatPr defaultColWidth="8.851562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7" width="18.28125" style="23" customWidth="1"/>
    <col min="8" max="8" width="14.421875" style="18" customWidth="1"/>
    <col min="9" max="12" width="8.8515625" style="18" customWidth="1"/>
    <col min="13" max="16384" width="8.8515625" style="23" customWidth="1"/>
  </cols>
  <sheetData>
    <row r="1" spans="2:3" s="18" customFormat="1" ht="15.75">
      <c r="B1" s="19" t="s">
        <v>837</v>
      </c>
      <c r="C1" s="20"/>
    </row>
    <row r="2" spans="1:10" s="18" customFormat="1" ht="15.75" customHeight="1">
      <c r="A2" s="21" t="s">
        <v>838</v>
      </c>
      <c r="B2" s="21"/>
      <c r="C2" s="20"/>
      <c r="I2" s="22"/>
      <c r="J2" s="22"/>
    </row>
    <row r="3" spans="1:10" ht="15.75" customHeight="1">
      <c r="A3" s="21"/>
      <c r="B3" s="21"/>
      <c r="C3" s="20"/>
      <c r="D3" s="18"/>
      <c r="E3" s="18"/>
      <c r="F3" s="18"/>
      <c r="G3" s="18"/>
      <c r="I3" s="22"/>
      <c r="J3" s="22"/>
    </row>
    <row r="4" spans="1:10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I4" s="29"/>
      <c r="J4" s="29"/>
    </row>
    <row r="5" spans="1:12" s="33" customFormat="1" ht="36.75" customHeight="1">
      <c r="A5" s="160">
        <v>1</v>
      </c>
      <c r="B5" s="204" t="s">
        <v>839</v>
      </c>
      <c r="C5" s="204" t="s">
        <v>840</v>
      </c>
      <c r="D5" s="160" t="s">
        <v>841</v>
      </c>
      <c r="E5" s="674">
        <f>58.141</f>
        <v>58.141</v>
      </c>
      <c r="F5" s="575">
        <v>31868</v>
      </c>
      <c r="G5" s="575">
        <v>1852837</v>
      </c>
      <c r="H5" s="31"/>
      <c r="I5" s="32"/>
      <c r="J5" s="32"/>
      <c r="K5" s="31"/>
      <c r="L5" s="31"/>
    </row>
    <row r="6" spans="1:12" s="33" customFormat="1" ht="37.5" customHeight="1">
      <c r="A6" s="155">
        <v>2</v>
      </c>
      <c r="B6" s="198" t="s">
        <v>842</v>
      </c>
      <c r="C6" s="198" t="s">
        <v>843</v>
      </c>
      <c r="D6" s="155" t="s">
        <v>841</v>
      </c>
      <c r="E6" s="155">
        <f>0.5+0.5+0.2</f>
        <v>1.2</v>
      </c>
      <c r="F6" s="576">
        <v>8235</v>
      </c>
      <c r="G6" s="576">
        <v>9882</v>
      </c>
      <c r="H6" s="31"/>
      <c r="I6" s="32"/>
      <c r="J6" s="32"/>
      <c r="K6" s="31"/>
      <c r="L6" s="31"/>
    </row>
    <row r="7" spans="1:12" s="33" customFormat="1" ht="37.5" customHeight="1" thickBot="1">
      <c r="A7" s="162">
        <v>3</v>
      </c>
      <c r="B7" s="199" t="s">
        <v>844</v>
      </c>
      <c r="C7" s="199" t="s">
        <v>845</v>
      </c>
      <c r="D7" s="162" t="s">
        <v>841</v>
      </c>
      <c r="E7" s="162">
        <v>33</v>
      </c>
      <c r="F7" s="577">
        <v>1655</v>
      </c>
      <c r="G7" s="578">
        <v>54615</v>
      </c>
      <c r="H7" s="31"/>
      <c r="I7" s="32"/>
      <c r="J7" s="32"/>
      <c r="K7" s="31"/>
      <c r="L7" s="31"/>
    </row>
    <row r="8" spans="1:12" s="33" customFormat="1" ht="18.75" customHeight="1" thickBot="1">
      <c r="A8" s="24"/>
      <c r="B8" s="34" t="s">
        <v>846</v>
      </c>
      <c r="C8" s="709" t="s">
        <v>847</v>
      </c>
      <c r="D8" s="710"/>
      <c r="E8" s="710"/>
      <c r="F8" s="710"/>
      <c r="G8" s="579">
        <f>SUM(G5:G7)</f>
        <v>1917334</v>
      </c>
      <c r="H8" s="31"/>
      <c r="I8" s="32"/>
      <c r="J8" s="32"/>
      <c r="K8" s="31"/>
      <c r="L8" s="31"/>
    </row>
    <row r="9" spans="1:12" s="33" customFormat="1" ht="18.75" customHeight="1">
      <c r="A9" s="35"/>
      <c r="B9" s="35"/>
      <c r="C9" s="36"/>
      <c r="D9" s="35"/>
      <c r="E9" s="35"/>
      <c r="F9" s="35"/>
      <c r="G9" s="35"/>
      <c r="H9" s="31"/>
      <c r="I9" s="32"/>
      <c r="J9" s="32"/>
      <c r="K9" s="31"/>
      <c r="L9" s="31"/>
    </row>
    <row r="10" spans="1:12" s="33" customFormat="1" ht="18.75" customHeight="1">
      <c r="A10" s="35"/>
      <c r="B10" s="35"/>
      <c r="C10" s="36"/>
      <c r="D10" s="35"/>
      <c r="E10" s="35"/>
      <c r="F10" s="35"/>
      <c r="G10" s="35"/>
      <c r="H10" s="31"/>
      <c r="I10" s="32"/>
      <c r="J10" s="32"/>
      <c r="K10" s="31"/>
      <c r="L10" s="31"/>
    </row>
    <row r="11" spans="1:12" s="33" customFormat="1" ht="18.75" customHeight="1">
      <c r="A11" s="35"/>
      <c r="B11" s="35"/>
      <c r="C11" s="36"/>
      <c r="D11" s="35"/>
      <c r="E11" s="35"/>
      <c r="F11" s="35"/>
      <c r="G11" s="35"/>
      <c r="H11" s="31"/>
      <c r="I11" s="32"/>
      <c r="J11" s="32"/>
      <c r="K11" s="31"/>
      <c r="L11" s="31"/>
    </row>
    <row r="12" spans="1:12" s="33" customFormat="1" ht="18.75" customHeight="1">
      <c r="A12" s="35"/>
      <c r="B12" s="35"/>
      <c r="C12" s="36"/>
      <c r="D12" s="35"/>
      <c r="E12" s="35"/>
      <c r="F12" s="35"/>
      <c r="G12" s="35"/>
      <c r="H12" s="31"/>
      <c r="I12" s="32"/>
      <c r="J12" s="32"/>
      <c r="K12" s="31"/>
      <c r="L12" s="31"/>
    </row>
    <row r="13" spans="1:12" s="33" customFormat="1" ht="18.75" customHeight="1">
      <c r="A13" s="35"/>
      <c r="B13" s="35"/>
      <c r="C13" s="36"/>
      <c r="D13" s="35"/>
      <c r="E13" s="35"/>
      <c r="F13" s="35"/>
      <c r="G13" s="35"/>
      <c r="H13" s="31"/>
      <c r="I13" s="32"/>
      <c r="J13" s="32"/>
      <c r="K13" s="31"/>
      <c r="L13" s="31"/>
    </row>
    <row r="14" spans="1:12" s="33" customFormat="1" ht="18.75" customHeight="1">
      <c r="A14" s="35"/>
      <c r="B14" s="35"/>
      <c r="C14" s="36"/>
      <c r="D14" s="35"/>
      <c r="E14" s="35"/>
      <c r="F14" s="35"/>
      <c r="G14" s="35"/>
      <c r="H14" s="31"/>
      <c r="I14" s="32"/>
      <c r="J14" s="32"/>
      <c r="K14" s="31"/>
      <c r="L14" s="31"/>
    </row>
    <row r="15" spans="1:12" s="33" customFormat="1" ht="18.75" customHeight="1">
      <c r="A15" s="35"/>
      <c r="B15" s="35"/>
      <c r="C15" s="36"/>
      <c r="D15" s="35"/>
      <c r="E15" s="35"/>
      <c r="F15" s="35"/>
      <c r="G15" s="35"/>
      <c r="H15" s="31"/>
      <c r="I15" s="32"/>
      <c r="J15" s="32"/>
      <c r="K15" s="31"/>
      <c r="L15" s="31"/>
    </row>
    <row r="16" spans="1:12" s="33" customFormat="1" ht="18.75" customHeight="1">
      <c r="A16" s="35"/>
      <c r="B16" s="35"/>
      <c r="C16" s="36"/>
      <c r="D16" s="35"/>
      <c r="E16" s="35"/>
      <c r="F16" s="35"/>
      <c r="G16" s="35"/>
      <c r="H16" s="31"/>
      <c r="I16" s="32"/>
      <c r="J16" s="32"/>
      <c r="K16" s="31"/>
      <c r="L16" s="31"/>
    </row>
    <row r="17" spans="1:12" s="33" customFormat="1" ht="18.75" customHeight="1">
      <c r="A17" s="35"/>
      <c r="B17" s="35"/>
      <c r="C17" s="36"/>
      <c r="D17" s="35"/>
      <c r="E17" s="35"/>
      <c r="F17" s="35"/>
      <c r="G17" s="35"/>
      <c r="H17" s="31"/>
      <c r="I17" s="32"/>
      <c r="J17" s="32"/>
      <c r="K17" s="31"/>
      <c r="L17" s="31"/>
    </row>
    <row r="18" spans="1:12" s="33" customFormat="1" ht="18.75" customHeight="1">
      <c r="A18" s="35"/>
      <c r="B18" s="35"/>
      <c r="C18" s="36"/>
      <c r="D18" s="35"/>
      <c r="E18" s="35"/>
      <c r="F18" s="35"/>
      <c r="G18" s="35"/>
      <c r="H18" s="31"/>
      <c r="I18" s="32"/>
      <c r="J18" s="32"/>
      <c r="K18" s="31"/>
      <c r="L18" s="31"/>
    </row>
    <row r="19" spans="1:12" s="33" customFormat="1" ht="18.75" customHeight="1">
      <c r="A19" s="35"/>
      <c r="B19" s="35"/>
      <c r="C19" s="36"/>
      <c r="D19" s="35"/>
      <c r="E19" s="35"/>
      <c r="F19" s="35"/>
      <c r="G19" s="35"/>
      <c r="H19" s="31"/>
      <c r="I19" s="32"/>
      <c r="J19" s="32"/>
      <c r="K19" s="31"/>
      <c r="L19" s="31"/>
    </row>
    <row r="20" spans="4:12" s="33" customFormat="1" ht="18.75" customHeight="1">
      <c r="D20" s="18"/>
      <c r="E20" s="18"/>
      <c r="F20" s="18"/>
      <c r="G20" s="18"/>
      <c r="H20" s="31"/>
      <c r="I20" s="32"/>
      <c r="J20" s="32"/>
      <c r="K20" s="31"/>
      <c r="L20" s="31"/>
    </row>
    <row r="21" spans="1:7" ht="15.75">
      <c r="A21" s="21"/>
      <c r="B21" s="21"/>
      <c r="C21" s="20"/>
      <c r="D21" s="18"/>
      <c r="E21" s="18"/>
      <c r="F21" s="18"/>
      <c r="G21" s="18"/>
    </row>
    <row r="22" spans="1:7" ht="15.75">
      <c r="A22" s="37"/>
      <c r="B22" s="37"/>
      <c r="C22" s="35"/>
      <c r="D22" s="35"/>
      <c r="E22" s="35"/>
      <c r="F22" s="37"/>
      <c r="G22" s="37"/>
    </row>
    <row r="23" spans="1:7" ht="15.75">
      <c r="A23" s="21"/>
      <c r="B23" s="21"/>
      <c r="C23" s="20"/>
      <c r="D23" s="18"/>
      <c r="E23" s="18"/>
      <c r="F23" s="18"/>
      <c r="G23" s="18"/>
    </row>
    <row r="24" spans="1:7" ht="15.75">
      <c r="A24" s="18"/>
      <c r="B24" s="18"/>
      <c r="C24" s="20"/>
      <c r="D24" s="18"/>
      <c r="E24" s="18"/>
      <c r="F24" s="18"/>
      <c r="G24" s="18"/>
    </row>
    <row r="25" spans="1:7" ht="31.5" customHeight="1">
      <c r="A25" s="37"/>
      <c r="B25" s="37"/>
      <c r="C25" s="35"/>
      <c r="D25" s="35"/>
      <c r="E25" s="35"/>
      <c r="F25" s="37"/>
      <c r="G25" s="37"/>
    </row>
    <row r="26" spans="1:7" ht="15.75" customHeight="1">
      <c r="A26" s="35"/>
      <c r="B26" s="35"/>
      <c r="C26" s="38"/>
      <c r="D26" s="37"/>
      <c r="E26" s="37"/>
      <c r="F26" s="37"/>
      <c r="G26" s="37"/>
    </row>
    <row r="27" spans="1:7" ht="15.75" customHeight="1">
      <c r="A27" s="35"/>
      <c r="B27" s="35"/>
      <c r="C27" s="38"/>
      <c r="D27" s="37"/>
      <c r="E27" s="37"/>
      <c r="F27" s="37"/>
      <c r="G27" s="37"/>
    </row>
    <row r="28" spans="1:7" ht="15.75" customHeight="1">
      <c r="A28" s="39"/>
      <c r="B28" s="39"/>
      <c r="C28" s="40"/>
      <c r="D28" s="35"/>
      <c r="E28" s="35"/>
      <c r="F28" s="35"/>
      <c r="G28" s="35"/>
    </row>
    <row r="29" spans="1:7" ht="15.75" customHeight="1">
      <c r="A29" s="39"/>
      <c r="B29" s="39"/>
      <c r="C29" s="40"/>
      <c r="D29" s="35"/>
      <c r="E29" s="35"/>
      <c r="F29" s="35"/>
      <c r="G29" s="35"/>
    </row>
    <row r="30" spans="1:7" ht="15.75" customHeight="1">
      <c r="A30" s="39"/>
      <c r="B30" s="39"/>
      <c r="C30" s="40"/>
      <c r="D30" s="35"/>
      <c r="E30" s="35"/>
      <c r="F30" s="35"/>
      <c r="G30" s="35"/>
    </row>
    <row r="31" spans="1:7" ht="15.75" customHeight="1">
      <c r="A31" s="35"/>
      <c r="B31" s="35"/>
      <c r="C31" s="38"/>
      <c r="D31" s="35"/>
      <c r="E31" s="35"/>
      <c r="F31" s="35"/>
      <c r="G31" s="35"/>
    </row>
    <row r="32" spans="1:7" ht="15.75" customHeight="1">
      <c r="A32" s="39"/>
      <c r="B32" s="39"/>
      <c r="C32" s="40"/>
      <c r="D32" s="35"/>
      <c r="E32" s="35"/>
      <c r="F32" s="35"/>
      <c r="G32" s="35"/>
    </row>
    <row r="33" spans="1:7" ht="15.75" customHeight="1">
      <c r="A33" s="39"/>
      <c r="B33" s="39"/>
      <c r="C33" s="40"/>
      <c r="D33" s="35"/>
      <c r="E33" s="35"/>
      <c r="F33" s="35"/>
      <c r="G33" s="35"/>
    </row>
    <row r="34" spans="1:7" ht="15.75" customHeight="1">
      <c r="A34" s="39"/>
      <c r="B34" s="39"/>
      <c r="C34" s="40"/>
      <c r="D34" s="35"/>
      <c r="E34" s="35"/>
      <c r="F34" s="35"/>
      <c r="G34" s="35"/>
    </row>
    <row r="35" spans="1:7" ht="15.75" customHeight="1">
      <c r="A35" s="35"/>
      <c r="B35" s="35"/>
      <c r="C35" s="38"/>
      <c r="D35" s="35"/>
      <c r="E35" s="35"/>
      <c r="F35" s="35"/>
      <c r="G35" s="35"/>
    </row>
    <row r="36" spans="1:7" ht="15.75" customHeight="1">
      <c r="A36" s="35"/>
      <c r="B36" s="35"/>
      <c r="C36" s="41"/>
      <c r="D36" s="35"/>
      <c r="E36" s="35"/>
      <c r="F36" s="35"/>
      <c r="G36" s="35"/>
    </row>
    <row r="37" spans="1:7" ht="15.75" customHeight="1">
      <c r="A37" s="35"/>
      <c r="B37" s="35"/>
      <c r="C37" s="41"/>
      <c r="D37" s="35"/>
      <c r="E37" s="35"/>
      <c r="F37" s="35"/>
      <c r="G37" s="35"/>
    </row>
    <row r="38" spans="1:7" ht="31.5" customHeight="1">
      <c r="A38" s="35"/>
      <c r="B38" s="35"/>
      <c r="C38" s="41"/>
      <c r="D38" s="35"/>
      <c r="E38" s="35"/>
      <c r="F38" s="35"/>
      <c r="G38" s="35"/>
    </row>
    <row r="39" spans="1:7" ht="15.75" customHeight="1">
      <c r="A39" s="35"/>
      <c r="B39" s="35"/>
      <c r="C39" s="41"/>
      <c r="D39" s="35"/>
      <c r="E39" s="35"/>
      <c r="F39" s="35"/>
      <c r="G39" s="35"/>
    </row>
    <row r="40" spans="1:7" ht="15.75" customHeight="1">
      <c r="A40" s="37"/>
      <c r="B40" s="37"/>
      <c r="C40" s="41"/>
      <c r="D40" s="37"/>
      <c r="E40" s="37"/>
      <c r="F40" s="42"/>
      <c r="G40" s="37"/>
    </row>
    <row r="41" spans="1:7" ht="15.75" customHeight="1">
      <c r="A41" s="42"/>
      <c r="B41" s="42"/>
      <c r="C41" s="38"/>
      <c r="D41" s="37"/>
      <c r="E41" s="37"/>
      <c r="F41" s="37"/>
      <c r="G41" s="37"/>
    </row>
    <row r="42" spans="1:7" ht="15.75" customHeight="1">
      <c r="A42" s="42"/>
      <c r="B42" s="42"/>
      <c r="C42" s="38"/>
      <c r="D42" s="37"/>
      <c r="E42" s="37"/>
      <c r="F42" s="37"/>
      <c r="G42" s="37"/>
    </row>
    <row r="43" spans="1:7" ht="15.75" customHeight="1">
      <c r="A43" s="37"/>
      <c r="B43" s="37"/>
      <c r="C43" s="38"/>
      <c r="D43" s="37"/>
      <c r="E43" s="37"/>
      <c r="F43" s="37"/>
      <c r="G43" s="37"/>
    </row>
    <row r="44" spans="1:7" ht="15.75" customHeight="1">
      <c r="A44" s="37"/>
      <c r="B44" s="37"/>
      <c r="C44" s="41"/>
      <c r="D44" s="37"/>
      <c r="E44" s="37"/>
      <c r="F44" s="37"/>
      <c r="G44" s="37"/>
    </row>
    <row r="45" spans="1:7" ht="15.75" customHeight="1">
      <c r="A45" s="37"/>
      <c r="B45" s="37"/>
      <c r="C45" s="38"/>
      <c r="D45" s="37"/>
      <c r="E45" s="37"/>
      <c r="F45" s="37"/>
      <c r="G45" s="37"/>
    </row>
    <row r="46" spans="1:7" ht="15.75" customHeight="1">
      <c r="A46" s="42"/>
      <c r="B46" s="42"/>
      <c r="C46" s="40"/>
      <c r="D46" s="37"/>
      <c r="E46" s="37"/>
      <c r="F46" s="37"/>
      <c r="G46" s="37"/>
    </row>
    <row r="47" spans="1:7" ht="15.75" customHeight="1">
      <c r="A47" s="42"/>
      <c r="B47" s="42"/>
      <c r="C47" s="40"/>
      <c r="D47" s="37"/>
      <c r="E47" s="37"/>
      <c r="F47" s="37"/>
      <c r="G47" s="37"/>
    </row>
    <row r="48" spans="1:7" ht="15.75" customHeight="1">
      <c r="A48" s="42"/>
      <c r="B48" s="42"/>
      <c r="C48" s="708"/>
      <c r="D48" s="708"/>
      <c r="E48" s="708"/>
      <c r="F48" s="708"/>
      <c r="G48" s="37"/>
    </row>
    <row r="49" spans="1:7" ht="15.75">
      <c r="A49" s="18"/>
      <c r="B49" s="18"/>
      <c r="C49" s="20"/>
      <c r="D49" s="18"/>
      <c r="E49" s="18"/>
      <c r="F49" s="18"/>
      <c r="G49" s="18"/>
    </row>
    <row r="50" spans="1:7" ht="15.75">
      <c r="A50" s="18"/>
      <c r="B50" s="18"/>
      <c r="C50" s="20"/>
      <c r="D50" s="18"/>
      <c r="E50" s="18"/>
      <c r="F50" s="18"/>
      <c r="G50" s="18"/>
    </row>
    <row r="51" spans="1:7" ht="15.75">
      <c r="A51" s="18"/>
      <c r="B51" s="18"/>
      <c r="C51" s="20"/>
      <c r="D51" s="18"/>
      <c r="E51" s="18"/>
      <c r="F51" s="18"/>
      <c r="G51" s="18"/>
    </row>
    <row r="52" spans="1:7" ht="15.75">
      <c r="A52" s="18"/>
      <c r="B52" s="18"/>
      <c r="C52" s="20"/>
      <c r="D52" s="18"/>
      <c r="E52" s="18"/>
      <c r="F52" s="18"/>
      <c r="G52" s="18"/>
    </row>
    <row r="53" spans="1:7" ht="15.75">
      <c r="A53" s="18"/>
      <c r="B53" s="18"/>
      <c r="C53" s="20"/>
      <c r="D53" s="18"/>
      <c r="E53" s="18"/>
      <c r="F53" s="18"/>
      <c r="G53" s="18"/>
    </row>
    <row r="54" spans="1:7" ht="15.75">
      <c r="A54" s="18"/>
      <c r="B54" s="18"/>
      <c r="C54" s="20"/>
      <c r="D54" s="18"/>
      <c r="E54" s="18"/>
      <c r="F54" s="18"/>
      <c r="G54" s="18"/>
    </row>
    <row r="55" spans="1:7" ht="15.75">
      <c r="A55" s="18"/>
      <c r="B55" s="18"/>
      <c r="C55" s="20"/>
      <c r="D55" s="18"/>
      <c r="E55" s="18"/>
      <c r="F55" s="18"/>
      <c r="G55" s="18"/>
    </row>
    <row r="56" spans="1:7" ht="15.75">
      <c r="A56" s="18"/>
      <c r="B56" s="18"/>
      <c r="C56" s="20"/>
      <c r="D56" s="18"/>
      <c r="E56" s="18"/>
      <c r="F56" s="18"/>
      <c r="G56" s="18"/>
    </row>
    <row r="57" spans="1:7" ht="15.75">
      <c r="A57" s="18"/>
      <c r="B57" s="18"/>
      <c r="C57" s="20"/>
      <c r="D57" s="18"/>
      <c r="E57" s="18"/>
      <c r="F57" s="18"/>
      <c r="G57" s="18"/>
    </row>
    <row r="58" spans="1:7" ht="15.75">
      <c r="A58" s="18"/>
      <c r="B58" s="18"/>
      <c r="C58" s="20"/>
      <c r="D58" s="18"/>
      <c r="E58" s="18"/>
      <c r="F58" s="18"/>
      <c r="G58" s="18"/>
    </row>
    <row r="59" spans="1:7" ht="15.75">
      <c r="A59" s="18"/>
      <c r="B59" s="18"/>
      <c r="C59" s="20"/>
      <c r="D59" s="18"/>
      <c r="E59" s="18"/>
      <c r="F59" s="18"/>
      <c r="G59" s="18"/>
    </row>
    <row r="60" spans="1:7" ht="15.75">
      <c r="A60" s="18"/>
      <c r="B60" s="18"/>
      <c r="C60" s="20"/>
      <c r="D60" s="18"/>
      <c r="E60" s="18"/>
      <c r="F60" s="18"/>
      <c r="G60" s="18"/>
    </row>
    <row r="61" spans="1:7" ht="15.75">
      <c r="A61" s="18"/>
      <c r="B61" s="18"/>
      <c r="C61" s="20"/>
      <c r="D61" s="18"/>
      <c r="E61" s="18"/>
      <c r="F61" s="18"/>
      <c r="G61" s="18"/>
    </row>
    <row r="62" spans="1:7" ht="15.75">
      <c r="A62" s="18"/>
      <c r="B62" s="18"/>
      <c r="C62" s="20"/>
      <c r="D62" s="18"/>
      <c r="E62" s="18"/>
      <c r="F62" s="18"/>
      <c r="G62" s="18"/>
    </row>
    <row r="63" spans="1:7" ht="15.75">
      <c r="A63" s="18"/>
      <c r="B63" s="18"/>
      <c r="C63" s="20"/>
      <c r="D63" s="18"/>
      <c r="E63" s="18"/>
      <c r="F63" s="18"/>
      <c r="G63" s="18"/>
    </row>
    <row r="64" spans="1:7" ht="15.75">
      <c r="A64" s="18"/>
      <c r="B64" s="18"/>
      <c r="C64" s="20"/>
      <c r="D64" s="18"/>
      <c r="E64" s="18"/>
      <c r="F64" s="18"/>
      <c r="G64" s="18"/>
    </row>
    <row r="65" spans="1:7" ht="15.75">
      <c r="A65" s="18"/>
      <c r="B65" s="18"/>
      <c r="C65" s="20"/>
      <c r="D65" s="18"/>
      <c r="E65" s="18"/>
      <c r="F65" s="18"/>
      <c r="G65" s="18"/>
    </row>
    <row r="66" spans="1:7" ht="15.75">
      <c r="A66" s="18"/>
      <c r="B66" s="18"/>
      <c r="C66" s="20"/>
      <c r="D66" s="18"/>
      <c r="E66" s="18"/>
      <c r="F66" s="18"/>
      <c r="G66" s="18"/>
    </row>
    <row r="67" spans="1:7" ht="15.75">
      <c r="A67" s="18"/>
      <c r="B67" s="18"/>
      <c r="C67" s="20"/>
      <c r="D67" s="18"/>
      <c r="E67" s="18"/>
      <c r="F67" s="18"/>
      <c r="G67" s="18"/>
    </row>
    <row r="68" spans="1:7" ht="15.75">
      <c r="A68" s="18"/>
      <c r="B68" s="18"/>
      <c r="C68" s="20"/>
      <c r="D68" s="18"/>
      <c r="E68" s="18"/>
      <c r="F68" s="18"/>
      <c r="G68" s="18"/>
    </row>
    <row r="69" spans="1:7" ht="15.75">
      <c r="A69" s="18"/>
      <c r="B69" s="18"/>
      <c r="C69" s="20"/>
      <c r="D69" s="18"/>
      <c r="E69" s="18"/>
      <c r="F69" s="18"/>
      <c r="G69" s="18"/>
    </row>
    <row r="70" spans="1:7" ht="15.75">
      <c r="A70" s="18"/>
      <c r="B70" s="18"/>
      <c r="C70" s="20"/>
      <c r="D70" s="18"/>
      <c r="E70" s="18"/>
      <c r="F70" s="18"/>
      <c r="G70" s="18"/>
    </row>
    <row r="71" spans="1:7" ht="15.75">
      <c r="A71" s="18"/>
      <c r="B71" s="18"/>
      <c r="C71" s="20"/>
      <c r="D71" s="18"/>
      <c r="E71" s="18"/>
      <c r="F71" s="18"/>
      <c r="G71" s="18"/>
    </row>
    <row r="72" spans="1:7" ht="15.75">
      <c r="A72" s="18"/>
      <c r="B72" s="18"/>
      <c r="C72" s="20"/>
      <c r="D72" s="18"/>
      <c r="E72" s="18"/>
      <c r="F72" s="18"/>
      <c r="G72" s="18"/>
    </row>
    <row r="73" spans="1:7" ht="15.75">
      <c r="A73" s="18"/>
      <c r="B73" s="18"/>
      <c r="C73" s="20"/>
      <c r="D73" s="18"/>
      <c r="E73" s="18"/>
      <c r="F73" s="18"/>
      <c r="G73" s="18"/>
    </row>
    <row r="74" spans="1:7" ht="15.75">
      <c r="A74" s="18"/>
      <c r="B74" s="18"/>
      <c r="C74" s="20"/>
      <c r="D74" s="18"/>
      <c r="E74" s="18"/>
      <c r="F74" s="18"/>
      <c r="G74" s="18"/>
    </row>
    <row r="75" spans="1:7" ht="15.75">
      <c r="A75" s="18"/>
      <c r="B75" s="18"/>
      <c r="C75" s="20"/>
      <c r="D75" s="18"/>
      <c r="E75" s="18"/>
      <c r="F75" s="18"/>
      <c r="G75" s="18"/>
    </row>
    <row r="76" spans="1:7" ht="15.75">
      <c r="A76" s="18"/>
      <c r="B76" s="18"/>
      <c r="C76" s="20"/>
      <c r="D76" s="18"/>
      <c r="E76" s="18"/>
      <c r="F76" s="18"/>
      <c r="G76" s="18"/>
    </row>
    <row r="77" spans="1:7" ht="15.75">
      <c r="A77" s="18"/>
      <c r="B77" s="18"/>
      <c r="C77" s="20"/>
      <c r="D77" s="18"/>
      <c r="E77" s="18"/>
      <c r="F77" s="18"/>
      <c r="G77" s="18"/>
    </row>
    <row r="78" spans="1:7" ht="15.75">
      <c r="A78" s="18"/>
      <c r="B78" s="18"/>
      <c r="C78" s="20"/>
      <c r="D78" s="18"/>
      <c r="E78" s="18"/>
      <c r="F78" s="18"/>
      <c r="G78" s="18"/>
    </row>
    <row r="79" spans="1:7" ht="15.75">
      <c r="A79" s="18"/>
      <c r="B79" s="18"/>
      <c r="C79" s="20"/>
      <c r="D79" s="18"/>
      <c r="E79" s="18"/>
      <c r="F79" s="18"/>
      <c r="G79" s="18"/>
    </row>
    <row r="80" spans="1:7" ht="15.75">
      <c r="A80" s="18"/>
      <c r="B80" s="18"/>
      <c r="C80" s="20"/>
      <c r="D80" s="18"/>
      <c r="E80" s="18"/>
      <c r="F80" s="18"/>
      <c r="G80" s="18"/>
    </row>
    <row r="81" spans="1:7" ht="15.75">
      <c r="A81" s="18"/>
      <c r="B81" s="18"/>
      <c r="C81" s="20"/>
      <c r="D81" s="18"/>
      <c r="E81" s="18"/>
      <c r="F81" s="18"/>
      <c r="G81" s="18"/>
    </row>
    <row r="82" spans="1:7" ht="15.75">
      <c r="A82" s="18"/>
      <c r="B82" s="18"/>
      <c r="C82" s="20"/>
      <c r="D82" s="18"/>
      <c r="E82" s="18"/>
      <c r="F82" s="18"/>
      <c r="G82" s="18"/>
    </row>
    <row r="83" spans="1:7" ht="15.75">
      <c r="A83" s="18"/>
      <c r="B83" s="18"/>
      <c r="C83" s="20"/>
      <c r="D83" s="18"/>
      <c r="E83" s="18"/>
      <c r="F83" s="18"/>
      <c r="G83" s="18"/>
    </row>
    <row r="84" spans="1:7" ht="15.75">
      <c r="A84" s="18"/>
      <c r="B84" s="18"/>
      <c r="C84" s="20"/>
      <c r="D84" s="18"/>
      <c r="E84" s="18"/>
      <c r="F84" s="18"/>
      <c r="G84" s="18"/>
    </row>
    <row r="85" spans="1:7" ht="15.75">
      <c r="A85" s="18"/>
      <c r="B85" s="18"/>
      <c r="C85" s="20"/>
      <c r="D85" s="18"/>
      <c r="E85" s="18"/>
      <c r="F85" s="18"/>
      <c r="G85" s="18"/>
    </row>
    <row r="86" spans="1:7" ht="15.75">
      <c r="A86" s="18"/>
      <c r="B86" s="18"/>
      <c r="C86" s="20"/>
      <c r="D86" s="18"/>
      <c r="E86" s="18"/>
      <c r="F86" s="18"/>
      <c r="G86" s="18"/>
    </row>
    <row r="87" spans="1:7" ht="15.75">
      <c r="A87" s="18"/>
      <c r="B87" s="18"/>
      <c r="C87" s="20"/>
      <c r="D87" s="18"/>
      <c r="E87" s="18"/>
      <c r="F87" s="18"/>
      <c r="G87" s="18"/>
    </row>
    <row r="88" spans="1:7" ht="15.75">
      <c r="A88" s="18"/>
      <c r="B88" s="18"/>
      <c r="C88" s="20"/>
      <c r="D88" s="18"/>
      <c r="E88" s="18"/>
      <c r="F88" s="18"/>
      <c r="G88" s="18"/>
    </row>
    <row r="89" spans="1:7" ht="15.75">
      <c r="A89" s="18"/>
      <c r="B89" s="18"/>
      <c r="C89" s="20"/>
      <c r="D89" s="18"/>
      <c r="E89" s="18"/>
      <c r="F89" s="18"/>
      <c r="G89" s="18"/>
    </row>
    <row r="90" spans="1:7" ht="15.75">
      <c r="A90" s="18"/>
      <c r="B90" s="18"/>
      <c r="C90" s="20"/>
      <c r="D90" s="18"/>
      <c r="E90" s="18"/>
      <c r="F90" s="18"/>
      <c r="G90" s="18"/>
    </row>
    <row r="91" spans="1:7" ht="15.75">
      <c r="A91" s="18"/>
      <c r="B91" s="18"/>
      <c r="C91" s="20"/>
      <c r="D91" s="18"/>
      <c r="E91" s="18"/>
      <c r="F91" s="18"/>
      <c r="G91" s="18"/>
    </row>
    <row r="92" spans="1:7" ht="15.75">
      <c r="A92" s="18"/>
      <c r="B92" s="18"/>
      <c r="C92" s="20"/>
      <c r="D92" s="18"/>
      <c r="E92" s="18"/>
      <c r="F92" s="18"/>
      <c r="G92" s="18"/>
    </row>
    <row r="93" spans="1:7" ht="15.75">
      <c r="A93" s="18"/>
      <c r="B93" s="18"/>
      <c r="C93" s="20"/>
      <c r="D93" s="18"/>
      <c r="E93" s="18"/>
      <c r="F93" s="18"/>
      <c r="G93" s="18"/>
    </row>
    <row r="94" spans="1:7" ht="15.75">
      <c r="A94" s="18"/>
      <c r="B94" s="18"/>
      <c r="C94" s="20"/>
      <c r="D94" s="18"/>
      <c r="E94" s="18"/>
      <c r="F94" s="18"/>
      <c r="G94" s="18"/>
    </row>
    <row r="95" spans="1:7" ht="15.75">
      <c r="A95" s="18"/>
      <c r="B95" s="18"/>
      <c r="C95" s="20"/>
      <c r="D95" s="18"/>
      <c r="E95" s="18"/>
      <c r="F95" s="18"/>
      <c r="G95" s="18"/>
    </row>
    <row r="96" spans="1:7" ht="15.75">
      <c r="A96" s="18"/>
      <c r="B96" s="18"/>
      <c r="C96" s="20"/>
      <c r="D96" s="18"/>
      <c r="E96" s="18"/>
      <c r="F96" s="18"/>
      <c r="G96" s="18"/>
    </row>
    <row r="97" spans="1:7" ht="15.75">
      <c r="A97" s="18"/>
      <c r="B97" s="18"/>
      <c r="C97" s="20"/>
      <c r="D97" s="18"/>
      <c r="E97" s="18"/>
      <c r="F97" s="18"/>
      <c r="G97" s="18"/>
    </row>
    <row r="98" spans="1:7" ht="15.75">
      <c r="A98" s="18"/>
      <c r="B98" s="18"/>
      <c r="C98" s="20"/>
      <c r="D98" s="18"/>
      <c r="E98" s="18"/>
      <c r="F98" s="18"/>
      <c r="G98" s="18"/>
    </row>
    <row r="99" spans="1:7" ht="15.75">
      <c r="A99" s="18"/>
      <c r="B99" s="18"/>
      <c r="C99" s="20"/>
      <c r="D99" s="18"/>
      <c r="E99" s="18"/>
      <c r="F99" s="18"/>
      <c r="G99" s="18"/>
    </row>
    <row r="100" spans="1:7" ht="15.75">
      <c r="A100" s="18"/>
      <c r="B100" s="18"/>
      <c r="C100" s="20"/>
      <c r="D100" s="18"/>
      <c r="E100" s="18"/>
      <c r="F100" s="18"/>
      <c r="G100" s="18"/>
    </row>
    <row r="101" spans="1:7" ht="15.75">
      <c r="A101" s="18"/>
      <c r="B101" s="18"/>
      <c r="C101" s="20"/>
      <c r="D101" s="18"/>
      <c r="E101" s="18"/>
      <c r="F101" s="18"/>
      <c r="G101" s="18"/>
    </row>
    <row r="102" spans="1:7" ht="15.75">
      <c r="A102" s="18"/>
      <c r="B102" s="18"/>
      <c r="C102" s="20"/>
      <c r="D102" s="18"/>
      <c r="E102" s="18"/>
      <c r="F102" s="18"/>
      <c r="G102" s="18"/>
    </row>
    <row r="103" spans="1:7" ht="15.75">
      <c r="A103" s="18"/>
      <c r="B103" s="18"/>
      <c r="C103" s="20"/>
      <c r="D103" s="18"/>
      <c r="E103" s="18"/>
      <c r="F103" s="18"/>
      <c r="G103" s="18"/>
    </row>
    <row r="104" spans="1:7" ht="15.75">
      <c r="A104" s="18"/>
      <c r="B104" s="18"/>
      <c r="C104" s="20"/>
      <c r="D104" s="18"/>
      <c r="E104" s="18"/>
      <c r="F104" s="18"/>
      <c r="G104" s="18"/>
    </row>
    <row r="105" spans="1:7" ht="15.75">
      <c r="A105" s="18"/>
      <c r="B105" s="18"/>
      <c r="C105" s="20"/>
      <c r="D105" s="18"/>
      <c r="E105" s="18"/>
      <c r="F105" s="18"/>
      <c r="G105" s="18"/>
    </row>
    <row r="106" spans="1:7" ht="15.75">
      <c r="A106" s="18"/>
      <c r="B106" s="18"/>
      <c r="C106" s="20"/>
      <c r="D106" s="18"/>
      <c r="E106" s="18"/>
      <c r="F106" s="18"/>
      <c r="G106" s="18"/>
    </row>
    <row r="107" spans="1:7" ht="15.75">
      <c r="A107" s="18"/>
      <c r="B107" s="18"/>
      <c r="C107" s="20"/>
      <c r="D107" s="18"/>
      <c r="E107" s="18"/>
      <c r="F107" s="18"/>
      <c r="G107" s="18"/>
    </row>
    <row r="108" spans="1:7" ht="15.75">
      <c r="A108" s="18"/>
      <c r="B108" s="18"/>
      <c r="C108" s="20"/>
      <c r="D108" s="18"/>
      <c r="E108" s="18"/>
      <c r="F108" s="18"/>
      <c r="G108" s="18"/>
    </row>
    <row r="109" spans="1:7" ht="15.75">
      <c r="A109" s="18"/>
      <c r="B109" s="18"/>
      <c r="C109" s="20"/>
      <c r="D109" s="18"/>
      <c r="E109" s="18"/>
      <c r="F109" s="18"/>
      <c r="G109" s="18"/>
    </row>
    <row r="110" spans="1:7" ht="15.75">
      <c r="A110" s="18"/>
      <c r="B110" s="18"/>
      <c r="C110" s="20"/>
      <c r="D110" s="18"/>
      <c r="E110" s="18"/>
      <c r="F110" s="18"/>
      <c r="G110" s="18"/>
    </row>
    <row r="111" spans="1:7" ht="15.75">
      <c r="A111" s="18"/>
      <c r="B111" s="18"/>
      <c r="C111" s="20"/>
      <c r="D111" s="18"/>
      <c r="E111" s="18"/>
      <c r="F111" s="18"/>
      <c r="G111" s="18"/>
    </row>
    <row r="112" spans="1:7" ht="15.75">
      <c r="A112" s="18"/>
      <c r="B112" s="18"/>
      <c r="C112" s="20"/>
      <c r="D112" s="18"/>
      <c r="E112" s="18"/>
      <c r="F112" s="18"/>
      <c r="G112" s="18"/>
    </row>
    <row r="113" spans="1:7" ht="15.75">
      <c r="A113" s="18"/>
      <c r="B113" s="18"/>
      <c r="C113" s="20"/>
      <c r="D113" s="18"/>
      <c r="E113" s="18"/>
      <c r="F113" s="18"/>
      <c r="G113" s="18"/>
    </row>
    <row r="114" spans="1:7" ht="15.75">
      <c r="A114" s="18"/>
      <c r="B114" s="18"/>
      <c r="C114" s="20"/>
      <c r="D114" s="18"/>
      <c r="E114" s="18"/>
      <c r="F114" s="18"/>
      <c r="G114" s="18"/>
    </row>
  </sheetData>
  <sheetProtection/>
  <mergeCells count="2">
    <mergeCell ref="C48:F48"/>
    <mergeCell ref="C8:F8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B16">
      <selection activeCell="G39" sqref="G39"/>
    </sheetView>
  </sheetViews>
  <sheetFormatPr defaultColWidth="9.140625" defaultRowHeight="12.75"/>
  <cols>
    <col min="1" max="1" width="8.7109375" style="507" customWidth="1"/>
    <col min="2" max="2" width="54.28125" style="507" customWidth="1"/>
    <col min="3" max="3" width="65.140625" style="507" customWidth="1"/>
    <col min="4" max="4" width="12.421875" style="507" customWidth="1"/>
    <col min="5" max="5" width="13.28125" style="507" customWidth="1"/>
    <col min="6" max="6" width="23.57421875" style="507" customWidth="1"/>
    <col min="7" max="7" width="24.140625" style="509" customWidth="1"/>
    <col min="8" max="8" width="9.140625" style="507" customWidth="1"/>
    <col min="9" max="10" width="10.421875" style="507" bestFit="1" customWidth="1"/>
    <col min="11" max="16384" width="9.140625" style="507" customWidth="1"/>
  </cols>
  <sheetData>
    <row r="1" spans="1:7" s="528" customFormat="1" ht="24.75" customHeight="1">
      <c r="A1" s="756" t="s">
        <v>670</v>
      </c>
      <c r="B1" s="756"/>
      <c r="C1" s="756"/>
      <c r="D1" s="756"/>
      <c r="E1" s="756"/>
      <c r="F1" s="756"/>
      <c r="G1" s="756"/>
    </row>
    <row r="2" spans="1:9" s="513" customFormat="1" ht="15.75" customHeight="1">
      <c r="A2" s="470"/>
      <c r="B2" s="472"/>
      <c r="C2" s="510"/>
      <c r="D2" s="510"/>
      <c r="E2" s="510"/>
      <c r="F2" s="510"/>
      <c r="G2" s="511"/>
      <c r="H2" s="510"/>
      <c r="I2" s="512"/>
    </row>
    <row r="3" spans="1:12" s="481" customFormat="1" ht="39" customHeight="1">
      <c r="A3" s="538" t="s">
        <v>587</v>
      </c>
      <c r="B3" s="538" t="s">
        <v>778</v>
      </c>
      <c r="C3" s="538" t="s">
        <v>779</v>
      </c>
      <c r="D3" s="538" t="s">
        <v>780</v>
      </c>
      <c r="E3" s="538" t="s">
        <v>781</v>
      </c>
      <c r="F3" s="539" t="s">
        <v>588</v>
      </c>
      <c r="G3" s="539" t="s">
        <v>589</v>
      </c>
      <c r="H3" s="479"/>
      <c r="I3" s="480"/>
      <c r="J3" s="480"/>
      <c r="K3" s="479"/>
      <c r="L3" s="479"/>
    </row>
    <row r="4" spans="1:10" s="528" customFormat="1" ht="15.75" customHeight="1">
      <c r="A4" s="482" t="s">
        <v>590</v>
      </c>
      <c r="B4" s="483" t="s">
        <v>671</v>
      </c>
      <c r="C4" s="488" t="s">
        <v>672</v>
      </c>
      <c r="D4" s="482" t="s">
        <v>673</v>
      </c>
      <c r="E4" s="482">
        <v>50</v>
      </c>
      <c r="F4" s="554">
        <v>7000</v>
      </c>
      <c r="G4" s="543">
        <v>350000</v>
      </c>
      <c r="I4" s="544"/>
      <c r="J4" s="513"/>
    </row>
    <row r="5" spans="1:10" s="528" customFormat="1" ht="15.75" customHeight="1">
      <c r="A5" s="482" t="s">
        <v>594</v>
      </c>
      <c r="B5" s="483" t="s">
        <v>674</v>
      </c>
      <c r="C5" s="488" t="s">
        <v>675</v>
      </c>
      <c r="D5" s="482" t="s">
        <v>673</v>
      </c>
      <c r="E5" s="482">
        <v>50</v>
      </c>
      <c r="F5" s="554">
        <v>9000</v>
      </c>
      <c r="G5" s="543">
        <v>450000</v>
      </c>
      <c r="I5" s="544"/>
      <c r="J5" s="513"/>
    </row>
    <row r="6" spans="1:10" s="528" customFormat="1" ht="15.75" customHeight="1">
      <c r="A6" s="482" t="s">
        <v>597</v>
      </c>
      <c r="B6" s="483" t="s">
        <v>676</v>
      </c>
      <c r="C6" s="488" t="s">
        <v>677</v>
      </c>
      <c r="D6" s="482" t="s">
        <v>673</v>
      </c>
      <c r="E6" s="482">
        <v>50</v>
      </c>
      <c r="F6" s="554">
        <v>11600</v>
      </c>
      <c r="G6" s="543">
        <v>580000</v>
      </c>
      <c r="I6" s="544"/>
      <c r="J6" s="513"/>
    </row>
    <row r="7" spans="1:10" s="528" customFormat="1" ht="15.75" customHeight="1">
      <c r="A7" s="482" t="s">
        <v>600</v>
      </c>
      <c r="B7" s="483" t="s">
        <v>678</v>
      </c>
      <c r="C7" s="488" t="s">
        <v>679</v>
      </c>
      <c r="D7" s="482" t="s">
        <v>673</v>
      </c>
      <c r="E7" s="482">
        <v>50</v>
      </c>
      <c r="F7" s="554">
        <v>12000</v>
      </c>
      <c r="G7" s="543">
        <v>600000</v>
      </c>
      <c r="I7" s="544"/>
      <c r="J7" s="513"/>
    </row>
    <row r="8" spans="1:10" s="528" customFormat="1" ht="15.75" customHeight="1">
      <c r="A8" s="482" t="s">
        <v>603</v>
      </c>
      <c r="B8" s="483" t="s">
        <v>680</v>
      </c>
      <c r="C8" s="488" t="s">
        <v>681</v>
      </c>
      <c r="D8" s="482" t="s">
        <v>673</v>
      </c>
      <c r="E8" s="482">
        <v>50</v>
      </c>
      <c r="F8" s="554">
        <v>3000</v>
      </c>
      <c r="G8" s="543">
        <v>150000</v>
      </c>
      <c r="I8" s="544"/>
      <c r="J8" s="513"/>
    </row>
    <row r="9" spans="1:10" s="528" customFormat="1" ht="15.75" customHeight="1">
      <c r="A9" s="482" t="s">
        <v>606</v>
      </c>
      <c r="B9" s="483" t="s">
        <v>682</v>
      </c>
      <c r="C9" s="488" t="s">
        <v>683</v>
      </c>
      <c r="D9" s="482" t="s">
        <v>673</v>
      </c>
      <c r="E9" s="482">
        <v>50</v>
      </c>
      <c r="F9" s="554">
        <v>4000</v>
      </c>
      <c r="G9" s="543">
        <v>200000</v>
      </c>
      <c r="I9" s="544"/>
      <c r="J9" s="513"/>
    </row>
    <row r="10" spans="1:10" s="528" customFormat="1" ht="15.75" customHeight="1">
      <c r="A10" s="482" t="s">
        <v>610</v>
      </c>
      <c r="B10" s="483" t="s">
        <v>684</v>
      </c>
      <c r="C10" s="488" t="s">
        <v>685</v>
      </c>
      <c r="D10" s="482" t="s">
        <v>673</v>
      </c>
      <c r="E10" s="482">
        <v>50</v>
      </c>
      <c r="F10" s="554">
        <v>5500</v>
      </c>
      <c r="G10" s="543">
        <v>275000</v>
      </c>
      <c r="I10" s="544"/>
      <c r="J10" s="513"/>
    </row>
    <row r="11" spans="1:10" s="528" customFormat="1" ht="15.75" customHeight="1">
      <c r="A11" s="482" t="s">
        <v>613</v>
      </c>
      <c r="B11" s="483" t="s">
        <v>686</v>
      </c>
      <c r="C11" s="488" t="s">
        <v>687</v>
      </c>
      <c r="D11" s="482" t="s">
        <v>673</v>
      </c>
      <c r="E11" s="482">
        <v>50</v>
      </c>
      <c r="F11" s="554">
        <v>6000</v>
      </c>
      <c r="G11" s="543">
        <v>300000</v>
      </c>
      <c r="I11" s="544"/>
      <c r="J11" s="513"/>
    </row>
    <row r="12" spans="1:10" s="528" customFormat="1" ht="15.75" customHeight="1">
      <c r="A12" s="482" t="s">
        <v>616</v>
      </c>
      <c r="B12" s="483" t="s">
        <v>688</v>
      </c>
      <c r="C12" s="488" t="s">
        <v>689</v>
      </c>
      <c r="D12" s="482" t="s">
        <v>673</v>
      </c>
      <c r="E12" s="482">
        <v>50</v>
      </c>
      <c r="F12" s="554">
        <v>7000</v>
      </c>
      <c r="G12" s="543">
        <v>350000</v>
      </c>
      <c r="I12" s="544"/>
      <c r="J12" s="513"/>
    </row>
    <row r="13" spans="1:10" s="528" customFormat="1" ht="15.75" customHeight="1">
      <c r="A13" s="482" t="s">
        <v>619</v>
      </c>
      <c r="B13" s="483" t="s">
        <v>690</v>
      </c>
      <c r="C13" s="488" t="s">
        <v>691</v>
      </c>
      <c r="D13" s="482" t="s">
        <v>673</v>
      </c>
      <c r="E13" s="482">
        <v>50</v>
      </c>
      <c r="F13" s="554">
        <v>8000</v>
      </c>
      <c r="G13" s="543">
        <v>400000</v>
      </c>
      <c r="I13" s="544"/>
      <c r="J13" s="513"/>
    </row>
    <row r="14" spans="1:10" s="528" customFormat="1" ht="15.75" customHeight="1">
      <c r="A14" s="482" t="s">
        <v>622</v>
      </c>
      <c r="B14" s="483" t="s">
        <v>692</v>
      </c>
      <c r="C14" s="488" t="s">
        <v>693</v>
      </c>
      <c r="D14" s="482" t="s">
        <v>673</v>
      </c>
      <c r="E14" s="482">
        <v>50</v>
      </c>
      <c r="F14" s="554">
        <v>6000</v>
      </c>
      <c r="G14" s="543">
        <v>300000</v>
      </c>
      <c r="I14" s="544"/>
      <c r="J14" s="513"/>
    </row>
    <row r="15" spans="1:10" s="528" customFormat="1" ht="15.75" customHeight="1">
      <c r="A15" s="482" t="s">
        <v>625</v>
      </c>
      <c r="B15" s="483" t="s">
        <v>694</v>
      </c>
      <c r="C15" s="488" t="s">
        <v>695</v>
      </c>
      <c r="D15" s="482" t="s">
        <v>673</v>
      </c>
      <c r="E15" s="482">
        <v>50</v>
      </c>
      <c r="F15" s="554">
        <v>6700</v>
      </c>
      <c r="G15" s="543">
        <v>335000</v>
      </c>
      <c r="I15" s="544"/>
      <c r="J15" s="513"/>
    </row>
    <row r="16" spans="1:10" s="528" customFormat="1" ht="15.75" customHeight="1">
      <c r="A16" s="482" t="s">
        <v>627</v>
      </c>
      <c r="B16" s="483" t="s">
        <v>696</v>
      </c>
      <c r="C16" s="488" t="s">
        <v>697</v>
      </c>
      <c r="D16" s="482" t="s">
        <v>673</v>
      </c>
      <c r="E16" s="482">
        <v>50</v>
      </c>
      <c r="F16" s="554">
        <v>7800</v>
      </c>
      <c r="G16" s="543">
        <v>390000</v>
      </c>
      <c r="H16" s="513"/>
      <c r="I16" s="544"/>
      <c r="J16" s="513"/>
    </row>
    <row r="17" spans="1:10" s="528" customFormat="1" ht="15.75" customHeight="1">
      <c r="A17" s="482" t="s">
        <v>630</v>
      </c>
      <c r="B17" s="483" t="s">
        <v>698</v>
      </c>
      <c r="C17" s="488" t="s">
        <v>699</v>
      </c>
      <c r="D17" s="482" t="s">
        <v>673</v>
      </c>
      <c r="E17" s="482">
        <v>50</v>
      </c>
      <c r="F17" s="554">
        <v>8000</v>
      </c>
      <c r="G17" s="543">
        <v>400000</v>
      </c>
      <c r="I17" s="544"/>
      <c r="J17" s="513"/>
    </row>
    <row r="18" spans="1:10" s="528" customFormat="1" ht="15.75" customHeight="1">
      <c r="A18" s="482" t="s">
        <v>633</v>
      </c>
      <c r="B18" s="483" t="s">
        <v>700</v>
      </c>
      <c r="C18" s="488" t="s">
        <v>701</v>
      </c>
      <c r="D18" s="482" t="s">
        <v>673</v>
      </c>
      <c r="E18" s="482">
        <v>50</v>
      </c>
      <c r="F18" s="554">
        <v>8500</v>
      </c>
      <c r="G18" s="543">
        <v>425000</v>
      </c>
      <c r="I18" s="544"/>
      <c r="J18" s="513"/>
    </row>
    <row r="19" spans="1:10" s="528" customFormat="1" ht="15.75" customHeight="1">
      <c r="A19" s="482" t="s">
        <v>702</v>
      </c>
      <c r="B19" s="483" t="s">
        <v>703</v>
      </c>
      <c r="C19" s="488" t="s">
        <v>704</v>
      </c>
      <c r="D19" s="482" t="s">
        <v>673</v>
      </c>
      <c r="E19" s="482">
        <v>50</v>
      </c>
      <c r="F19" s="554">
        <v>4500</v>
      </c>
      <c r="G19" s="543">
        <v>225000</v>
      </c>
      <c r="I19" s="544"/>
      <c r="J19" s="513"/>
    </row>
    <row r="20" spans="1:10" s="528" customFormat="1" ht="15.75" customHeight="1">
      <c r="A20" s="482" t="s">
        <v>705</v>
      </c>
      <c r="B20" s="483" t="s">
        <v>706</v>
      </c>
      <c r="C20" s="488" t="s">
        <v>707</v>
      </c>
      <c r="D20" s="482" t="s">
        <v>673</v>
      </c>
      <c r="E20" s="482">
        <v>50</v>
      </c>
      <c r="F20" s="554">
        <v>6000</v>
      </c>
      <c r="G20" s="543">
        <v>300000</v>
      </c>
      <c r="I20" s="544"/>
      <c r="J20" s="513"/>
    </row>
    <row r="21" spans="1:10" s="528" customFormat="1" ht="15.75" customHeight="1">
      <c r="A21" s="482" t="s">
        <v>708</v>
      </c>
      <c r="B21" s="483" t="s">
        <v>709</v>
      </c>
      <c r="C21" s="488" t="s">
        <v>710</v>
      </c>
      <c r="D21" s="482" t="s">
        <v>673</v>
      </c>
      <c r="E21" s="482">
        <v>50</v>
      </c>
      <c r="F21" s="554">
        <v>7000</v>
      </c>
      <c r="G21" s="543">
        <v>350000</v>
      </c>
      <c r="I21" s="544"/>
      <c r="J21" s="513"/>
    </row>
    <row r="22" spans="1:10" s="528" customFormat="1" ht="15.75" customHeight="1">
      <c r="A22" s="482" t="s">
        <v>711</v>
      </c>
      <c r="B22" s="483" t="s">
        <v>712</v>
      </c>
      <c r="C22" s="488" t="s">
        <v>713</v>
      </c>
      <c r="D22" s="482" t="s">
        <v>673</v>
      </c>
      <c r="E22" s="482">
        <v>50</v>
      </c>
      <c r="F22" s="554">
        <v>5000</v>
      </c>
      <c r="G22" s="543">
        <v>250000</v>
      </c>
      <c r="I22" s="544"/>
      <c r="J22" s="513"/>
    </row>
    <row r="23" spans="1:10" s="528" customFormat="1" ht="15.75" customHeight="1">
      <c r="A23" s="482" t="s">
        <v>714</v>
      </c>
      <c r="B23" s="483" t="s">
        <v>715</v>
      </c>
      <c r="C23" s="488" t="s">
        <v>716</v>
      </c>
      <c r="D23" s="482" t="s">
        <v>673</v>
      </c>
      <c r="E23" s="482">
        <v>50</v>
      </c>
      <c r="F23" s="554">
        <v>6000</v>
      </c>
      <c r="G23" s="543">
        <v>300000</v>
      </c>
      <c r="I23" s="544"/>
      <c r="J23" s="513"/>
    </row>
    <row r="24" spans="1:10" s="528" customFormat="1" ht="15.75" customHeight="1">
      <c r="A24" s="482" t="s">
        <v>717</v>
      </c>
      <c r="B24" s="483" t="s">
        <v>718</v>
      </c>
      <c r="C24" s="488" t="s">
        <v>719</v>
      </c>
      <c r="D24" s="482" t="s">
        <v>673</v>
      </c>
      <c r="E24" s="482">
        <v>50</v>
      </c>
      <c r="F24" s="554">
        <v>7000</v>
      </c>
      <c r="G24" s="543">
        <v>350000</v>
      </c>
      <c r="I24" s="544"/>
      <c r="J24" s="513"/>
    </row>
    <row r="25" spans="1:10" s="528" customFormat="1" ht="15.75" customHeight="1">
      <c r="A25" s="482" t="s">
        <v>720</v>
      </c>
      <c r="B25" s="483" t="s">
        <v>721</v>
      </c>
      <c r="C25" s="488" t="s">
        <v>722</v>
      </c>
      <c r="D25" s="482" t="s">
        <v>673</v>
      </c>
      <c r="E25" s="482">
        <v>50</v>
      </c>
      <c r="F25" s="554">
        <v>3000</v>
      </c>
      <c r="G25" s="543">
        <v>150000</v>
      </c>
      <c r="I25" s="544"/>
      <c r="J25" s="513"/>
    </row>
    <row r="26" spans="1:10" s="528" customFormat="1" ht="15.75" customHeight="1">
      <c r="A26" s="482" t="s">
        <v>723</v>
      </c>
      <c r="B26" s="483" t="s">
        <v>724</v>
      </c>
      <c r="C26" s="488" t="s">
        <v>725</v>
      </c>
      <c r="D26" s="482" t="s">
        <v>673</v>
      </c>
      <c r="E26" s="482">
        <v>50</v>
      </c>
      <c r="F26" s="554">
        <v>3500</v>
      </c>
      <c r="G26" s="543">
        <v>175000</v>
      </c>
      <c r="I26" s="544"/>
      <c r="J26" s="513"/>
    </row>
    <row r="27" spans="1:10" s="528" customFormat="1" ht="15.75" customHeight="1">
      <c r="A27" s="482" t="s">
        <v>726</v>
      </c>
      <c r="B27" s="483" t="s">
        <v>727</v>
      </c>
      <c r="C27" s="488" t="s">
        <v>728</v>
      </c>
      <c r="D27" s="482" t="s">
        <v>673</v>
      </c>
      <c r="E27" s="482">
        <v>100</v>
      </c>
      <c r="F27" s="554">
        <v>13500</v>
      </c>
      <c r="G27" s="543">
        <v>1350000</v>
      </c>
      <c r="I27" s="544"/>
      <c r="J27" s="513"/>
    </row>
    <row r="28" spans="1:10" s="528" customFormat="1" ht="15.75" customHeight="1">
      <c r="A28" s="482" t="s">
        <v>729</v>
      </c>
      <c r="B28" s="483" t="s">
        <v>730</v>
      </c>
      <c r="C28" s="488" t="s">
        <v>731</v>
      </c>
      <c r="D28" s="482" t="s">
        <v>673</v>
      </c>
      <c r="E28" s="482">
        <v>50</v>
      </c>
      <c r="F28" s="554">
        <v>3000</v>
      </c>
      <c r="G28" s="543">
        <v>150000</v>
      </c>
      <c r="I28" s="544"/>
      <c r="J28" s="513"/>
    </row>
    <row r="29" spans="1:10" s="528" customFormat="1" ht="15.75" customHeight="1">
      <c r="A29" s="482" t="s">
        <v>732</v>
      </c>
      <c r="B29" s="483" t="s">
        <v>733</v>
      </c>
      <c r="C29" s="488" t="s">
        <v>734</v>
      </c>
      <c r="D29" s="482" t="s">
        <v>673</v>
      </c>
      <c r="E29" s="482">
        <v>50</v>
      </c>
      <c r="F29" s="554">
        <v>4000</v>
      </c>
      <c r="G29" s="543">
        <v>200000</v>
      </c>
      <c r="I29" s="544"/>
      <c r="J29" s="513"/>
    </row>
    <row r="30" spans="1:10" ht="15.75" customHeight="1">
      <c r="A30" s="482" t="s">
        <v>735</v>
      </c>
      <c r="B30" s="483" t="s">
        <v>736</v>
      </c>
      <c r="C30" s="488" t="s">
        <v>737</v>
      </c>
      <c r="D30" s="482" t="s">
        <v>673</v>
      </c>
      <c r="E30" s="482">
        <v>50</v>
      </c>
      <c r="F30" s="554">
        <v>1000</v>
      </c>
      <c r="G30" s="543">
        <v>50000</v>
      </c>
      <c r="I30" s="544"/>
      <c r="J30" s="513"/>
    </row>
    <row r="31" spans="1:10" ht="15.75" customHeight="1">
      <c r="A31" s="482" t="s">
        <v>738</v>
      </c>
      <c r="B31" s="483" t="s">
        <v>739</v>
      </c>
      <c r="C31" s="488" t="s">
        <v>740</v>
      </c>
      <c r="D31" s="482" t="s">
        <v>673</v>
      </c>
      <c r="E31" s="482">
        <v>50</v>
      </c>
      <c r="F31" s="554">
        <v>3500</v>
      </c>
      <c r="G31" s="543">
        <v>175000</v>
      </c>
      <c r="I31" s="544"/>
      <c r="J31" s="513"/>
    </row>
    <row r="32" spans="1:10" ht="15.75" customHeight="1">
      <c r="A32" s="482" t="s">
        <v>741</v>
      </c>
      <c r="B32" s="483" t="s">
        <v>742</v>
      </c>
      <c r="C32" s="488" t="s">
        <v>743</v>
      </c>
      <c r="D32" s="482" t="s">
        <v>673</v>
      </c>
      <c r="E32" s="482">
        <v>50</v>
      </c>
      <c r="F32" s="554">
        <v>3500</v>
      </c>
      <c r="G32" s="543">
        <v>175000</v>
      </c>
      <c r="I32" s="544"/>
      <c r="J32" s="513"/>
    </row>
    <row r="33" spans="1:10" ht="15.75" customHeight="1">
      <c r="A33" s="482" t="s">
        <v>744</v>
      </c>
      <c r="B33" s="483" t="s">
        <v>745</v>
      </c>
      <c r="C33" s="488" t="s">
        <v>746</v>
      </c>
      <c r="D33" s="482" t="s">
        <v>673</v>
      </c>
      <c r="E33" s="482">
        <v>50</v>
      </c>
      <c r="F33" s="554">
        <v>4000</v>
      </c>
      <c r="G33" s="543">
        <v>200000</v>
      </c>
      <c r="I33" s="544"/>
      <c r="J33" s="513"/>
    </row>
    <row r="34" spans="1:10" ht="15.75" customHeight="1">
      <c r="A34" s="482" t="s">
        <v>747</v>
      </c>
      <c r="B34" s="483" t="s">
        <v>748</v>
      </c>
      <c r="C34" s="488" t="s">
        <v>749</v>
      </c>
      <c r="D34" s="482" t="s">
        <v>673</v>
      </c>
      <c r="E34" s="482">
        <v>50</v>
      </c>
      <c r="F34" s="554">
        <v>4500</v>
      </c>
      <c r="G34" s="543">
        <v>225000</v>
      </c>
      <c r="I34" s="544"/>
      <c r="J34" s="513"/>
    </row>
    <row r="35" spans="1:10" ht="15.75" customHeight="1">
      <c r="A35" s="482" t="s">
        <v>750</v>
      </c>
      <c r="B35" s="483" t="s">
        <v>751</v>
      </c>
      <c r="C35" s="488" t="s">
        <v>770</v>
      </c>
      <c r="D35" s="482" t="s">
        <v>673</v>
      </c>
      <c r="E35" s="482">
        <v>100</v>
      </c>
      <c r="F35" s="554">
        <v>7000</v>
      </c>
      <c r="G35" s="543">
        <v>700000</v>
      </c>
      <c r="I35" s="544"/>
      <c r="J35" s="513"/>
    </row>
    <row r="36" spans="1:10" ht="15.75" customHeight="1">
      <c r="A36" s="482" t="s">
        <v>752</v>
      </c>
      <c r="B36" s="483" t="s">
        <v>753</v>
      </c>
      <c r="C36" s="488" t="s">
        <v>754</v>
      </c>
      <c r="D36" s="482" t="s">
        <v>673</v>
      </c>
      <c r="E36" s="482">
        <v>50</v>
      </c>
      <c r="F36" s="554">
        <v>700</v>
      </c>
      <c r="G36" s="543">
        <v>35000</v>
      </c>
      <c r="I36" s="544"/>
      <c r="J36" s="513"/>
    </row>
    <row r="37" spans="1:10" ht="15.75" customHeight="1">
      <c r="A37" s="482" t="s">
        <v>755</v>
      </c>
      <c r="B37" s="483" t="s">
        <v>756</v>
      </c>
      <c r="C37" s="488" t="s">
        <v>757</v>
      </c>
      <c r="D37" s="482" t="s">
        <v>673</v>
      </c>
      <c r="E37" s="482">
        <v>50</v>
      </c>
      <c r="F37" s="554">
        <v>700</v>
      </c>
      <c r="G37" s="543">
        <v>35000</v>
      </c>
      <c r="I37" s="544"/>
      <c r="J37" s="513"/>
    </row>
    <row r="38" spans="1:10" ht="15.75" customHeight="1">
      <c r="A38" s="482" t="s">
        <v>758</v>
      </c>
      <c r="B38" s="483" t="s">
        <v>759</v>
      </c>
      <c r="C38" s="488" t="s">
        <v>760</v>
      </c>
      <c r="D38" s="482" t="s">
        <v>673</v>
      </c>
      <c r="E38" s="482">
        <v>50</v>
      </c>
      <c r="F38" s="554">
        <v>18000</v>
      </c>
      <c r="G38" s="543">
        <v>900000</v>
      </c>
      <c r="I38" s="544"/>
      <c r="J38" s="513"/>
    </row>
    <row r="39" spans="1:10" ht="15.75" customHeight="1">
      <c r="A39" s="482" t="s">
        <v>761</v>
      </c>
      <c r="B39" s="483" t="s">
        <v>762</v>
      </c>
      <c r="C39" s="488" t="s">
        <v>763</v>
      </c>
      <c r="D39" s="482" t="s">
        <v>673</v>
      </c>
      <c r="E39" s="482">
        <v>50</v>
      </c>
      <c r="F39" s="554">
        <v>26000</v>
      </c>
      <c r="G39" s="543">
        <v>1300000</v>
      </c>
      <c r="I39" s="544"/>
      <c r="J39" s="513"/>
    </row>
    <row r="40" spans="1:10" ht="15.75" customHeight="1">
      <c r="A40" s="482" t="s">
        <v>764</v>
      </c>
      <c r="B40" s="483" t="s">
        <v>765</v>
      </c>
      <c r="C40" s="488" t="s">
        <v>766</v>
      </c>
      <c r="D40" s="482" t="s">
        <v>673</v>
      </c>
      <c r="E40" s="482">
        <v>50</v>
      </c>
      <c r="F40" s="554">
        <v>62000</v>
      </c>
      <c r="G40" s="543">
        <v>3100000</v>
      </c>
      <c r="I40" s="544"/>
      <c r="J40" s="513"/>
    </row>
    <row r="41" spans="1:10" ht="16.5" customHeight="1" thickBot="1">
      <c r="A41" s="482" t="s">
        <v>767</v>
      </c>
      <c r="B41" s="483" t="s">
        <v>768</v>
      </c>
      <c r="C41" s="488" t="s">
        <v>769</v>
      </c>
      <c r="D41" s="482" t="s">
        <v>673</v>
      </c>
      <c r="E41" s="482">
        <v>50</v>
      </c>
      <c r="F41" s="554">
        <v>18000</v>
      </c>
      <c r="G41" s="547">
        <v>900000</v>
      </c>
      <c r="I41" s="544"/>
      <c r="J41" s="513"/>
    </row>
    <row r="42" spans="1:10" s="528" customFormat="1" ht="15.75" customHeight="1" thickBot="1">
      <c r="A42" s="555"/>
      <c r="B42" s="549"/>
      <c r="C42" s="550"/>
      <c r="D42" s="550"/>
      <c r="E42" s="549"/>
      <c r="F42" s="556" t="s">
        <v>636</v>
      </c>
      <c r="G42" s="643">
        <f>SUM(G4:G41)</f>
        <v>17100000</v>
      </c>
      <c r="I42" s="513"/>
      <c r="J42" s="513"/>
    </row>
    <row r="43" spans="1:7" s="528" customFormat="1" ht="15.75" customHeight="1">
      <c r="A43" s="500"/>
      <c r="B43" s="470"/>
      <c r="C43" s="470"/>
      <c r="D43" s="470"/>
      <c r="E43" s="470"/>
      <c r="F43" s="470"/>
      <c r="G43" s="557"/>
    </row>
    <row r="44" spans="1:7" s="528" customFormat="1" ht="15.75" customHeight="1">
      <c r="A44" s="470"/>
      <c r="B44" s="470"/>
      <c r="C44" s="470"/>
      <c r="D44" s="470"/>
      <c r="E44" s="470"/>
      <c r="F44" s="470"/>
      <c r="G44" s="557"/>
    </row>
    <row r="45" spans="1:7" ht="15.75" customHeight="1">
      <c r="A45" s="501"/>
      <c r="B45" s="501"/>
      <c r="C45" s="501"/>
      <c r="D45" s="501"/>
      <c r="E45" s="501"/>
      <c r="F45" s="501"/>
      <c r="G45" s="502"/>
    </row>
    <row r="46" spans="1:7" ht="15.75" customHeight="1">
      <c r="A46" s="501"/>
      <c r="B46" s="501"/>
      <c r="C46" s="501"/>
      <c r="D46" s="501"/>
      <c r="E46" s="501"/>
      <c r="F46" s="501"/>
      <c r="G46" s="502"/>
    </row>
    <row r="47" spans="1:7" ht="15.75" customHeight="1">
      <c r="A47" s="501"/>
      <c r="B47" s="501"/>
      <c r="C47" s="501"/>
      <c r="D47" s="501"/>
      <c r="E47" s="501"/>
      <c r="F47" s="501"/>
      <c r="G47" s="502"/>
    </row>
    <row r="48" spans="1:7" ht="15.75" customHeight="1">
      <c r="A48" s="501"/>
      <c r="B48" s="501"/>
      <c r="C48" s="501"/>
      <c r="D48" s="501"/>
      <c r="E48" s="501"/>
      <c r="F48" s="501"/>
      <c r="G48" s="502"/>
    </row>
    <row r="49" spans="1:7" ht="15.75" customHeight="1">
      <c r="A49" s="501"/>
      <c r="B49" s="501"/>
      <c r="C49" s="501"/>
      <c r="D49" s="501"/>
      <c r="E49" s="501"/>
      <c r="F49" s="501"/>
      <c r="G49" s="502"/>
    </row>
    <row r="50" spans="1:7" ht="15.75" customHeight="1">
      <c r="A50" s="501"/>
      <c r="B50" s="501"/>
      <c r="C50" s="501"/>
      <c r="D50" s="501"/>
      <c r="E50" s="501"/>
      <c r="F50" s="501"/>
      <c r="G50" s="502"/>
    </row>
    <row r="51" spans="1:7" ht="15.75" customHeight="1">
      <c r="A51" s="501"/>
      <c r="B51" s="501"/>
      <c r="C51" s="501"/>
      <c r="D51" s="501"/>
      <c r="E51" s="501"/>
      <c r="F51" s="501"/>
      <c r="G51" s="502"/>
    </row>
    <row r="52" spans="1:7" ht="15.75" customHeight="1">
      <c r="A52" s="501"/>
      <c r="B52" s="501"/>
      <c r="C52" s="501"/>
      <c r="D52" s="501"/>
      <c r="E52" s="501"/>
      <c r="F52" s="501"/>
      <c r="G52" s="502"/>
    </row>
    <row r="53" spans="1:7" ht="15.75" customHeight="1">
      <c r="A53" s="534"/>
      <c r="B53" s="534"/>
      <c r="C53" s="534"/>
      <c r="D53" s="534"/>
      <c r="E53" s="534"/>
      <c r="F53" s="534"/>
      <c r="G53" s="535"/>
    </row>
    <row r="54" spans="1:7" ht="15.75" customHeight="1">
      <c r="A54" s="534"/>
      <c r="B54" s="534"/>
      <c r="C54" s="534"/>
      <c r="D54" s="534"/>
      <c r="E54" s="534"/>
      <c r="F54" s="534"/>
      <c r="G54" s="535"/>
    </row>
    <row r="55" spans="1:7" ht="15.75" customHeight="1">
      <c r="A55" s="534"/>
      <c r="B55" s="534"/>
      <c r="C55" s="534"/>
      <c r="D55" s="534"/>
      <c r="E55" s="534"/>
      <c r="F55" s="534"/>
      <c r="G55" s="535"/>
    </row>
    <row r="56" spans="1:7" ht="15.75" customHeight="1">
      <c r="A56" s="534"/>
      <c r="B56" s="534"/>
      <c r="C56" s="534"/>
      <c r="D56" s="534"/>
      <c r="E56" s="534"/>
      <c r="F56" s="534"/>
      <c r="G56" s="535"/>
    </row>
    <row r="57" spans="1:7" ht="15.75" customHeight="1">
      <c r="A57" s="534"/>
      <c r="B57" s="534"/>
      <c r="C57" s="534"/>
      <c r="D57" s="534"/>
      <c r="E57" s="534"/>
      <c r="F57" s="534"/>
      <c r="G57" s="535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1">
    <mergeCell ref="A1:G1"/>
  </mergeCells>
  <printOptions/>
  <pageMargins left="0.74" right="0.75" top="1.3" bottom="0.56" header="0.9" footer="0.33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4"/>
  <sheetViews>
    <sheetView view="pageBreakPreview" zoomScale="85" zoomScaleSheetLayoutView="85" zoomScalePageLayoutView="0" workbookViewId="0" topLeftCell="C1">
      <selection activeCell="E14" sqref="E14"/>
    </sheetView>
  </sheetViews>
  <sheetFormatPr defaultColWidth="8.8515625" defaultRowHeight="12.75"/>
  <cols>
    <col min="1" max="1" width="5.57421875" style="15" customWidth="1"/>
    <col min="2" max="2" width="60.7109375" style="15" customWidth="1"/>
    <col min="3" max="3" width="60.7109375" style="16" customWidth="1"/>
    <col min="4" max="4" width="13.00390625" style="15" customWidth="1"/>
    <col min="5" max="6" width="18.28125" style="15" customWidth="1"/>
    <col min="7" max="7" width="18.28125" style="17" customWidth="1"/>
    <col min="8" max="8" width="12.8515625" style="2" customWidth="1"/>
    <col min="9" max="10" width="8.8515625" style="244" customWidth="1"/>
    <col min="11" max="12" width="8.8515625" style="2" customWidth="1"/>
    <col min="13" max="16384" width="8.8515625" style="15" customWidth="1"/>
  </cols>
  <sheetData>
    <row r="1" spans="1:7" ht="15.75">
      <c r="A1" s="243" t="s">
        <v>848</v>
      </c>
      <c r="B1" s="2"/>
      <c r="C1" s="3"/>
      <c r="D1" s="2"/>
      <c r="E1" s="2"/>
      <c r="F1" s="2"/>
      <c r="G1" s="4"/>
    </row>
    <row r="2" spans="1:7" ht="15.75" customHeight="1">
      <c r="A2" s="6" t="s">
        <v>849</v>
      </c>
      <c r="B2" s="6"/>
      <c r="C2" s="3"/>
      <c r="D2" s="2"/>
      <c r="E2" s="2"/>
      <c r="F2" s="2"/>
      <c r="G2" s="4"/>
    </row>
    <row r="3" spans="1:7" ht="15.75" customHeight="1">
      <c r="A3" s="245"/>
      <c r="B3" s="245"/>
      <c r="C3" s="246"/>
      <c r="D3" s="247"/>
      <c r="E3" s="247"/>
      <c r="F3" s="247"/>
      <c r="G3" s="248"/>
    </row>
    <row r="4" spans="1:10" ht="66" customHeight="1">
      <c r="A4" s="8" t="s">
        <v>777</v>
      </c>
      <c r="B4" s="8" t="s">
        <v>778</v>
      </c>
      <c r="C4" s="9" t="s">
        <v>779</v>
      </c>
      <c r="D4" s="10" t="s">
        <v>780</v>
      </c>
      <c r="E4" s="8" t="s">
        <v>781</v>
      </c>
      <c r="F4" s="11" t="s">
        <v>782</v>
      </c>
      <c r="G4" s="12" t="s">
        <v>783</v>
      </c>
      <c r="I4" s="7"/>
      <c r="J4" s="7"/>
    </row>
    <row r="5" spans="1:7" ht="34.5" customHeight="1">
      <c r="A5" s="293">
        <v>1</v>
      </c>
      <c r="B5" s="303" t="s">
        <v>850</v>
      </c>
      <c r="C5" s="304" t="s">
        <v>851</v>
      </c>
      <c r="D5" s="305" t="s">
        <v>852</v>
      </c>
      <c r="E5" s="306" t="s">
        <v>304</v>
      </c>
      <c r="F5" s="570" t="s">
        <v>304</v>
      </c>
      <c r="G5" s="570">
        <v>26500000</v>
      </c>
    </row>
    <row r="6" spans="1:7" ht="15.75" customHeight="1">
      <c r="A6" s="294">
        <f>A5+1</f>
        <v>2</v>
      </c>
      <c r="B6" s="308" t="s">
        <v>853</v>
      </c>
      <c r="C6" s="309" t="s">
        <v>854</v>
      </c>
      <c r="D6" s="310" t="s">
        <v>855</v>
      </c>
      <c r="E6" s="311">
        <v>52</v>
      </c>
      <c r="F6" s="571">
        <v>1895</v>
      </c>
      <c r="G6" s="571">
        <v>98540</v>
      </c>
    </row>
    <row r="7" spans="1:7" ht="15.75" customHeight="1">
      <c r="A7" s="294">
        <f>A6+1</f>
        <v>3</v>
      </c>
      <c r="B7" s="308" t="s">
        <v>856</v>
      </c>
      <c r="C7" s="309" t="s">
        <v>857</v>
      </c>
      <c r="D7" s="310" t="s">
        <v>855</v>
      </c>
      <c r="E7" s="311">
        <v>30</v>
      </c>
      <c r="F7" s="571">
        <v>936</v>
      </c>
      <c r="G7" s="571">
        <v>28080</v>
      </c>
    </row>
    <row r="8" spans="1:7" ht="15.75" customHeight="1">
      <c r="A8" s="294">
        <v>4</v>
      </c>
      <c r="B8" s="308" t="s">
        <v>858</v>
      </c>
      <c r="C8" s="309" t="s">
        <v>859</v>
      </c>
      <c r="D8" s="310" t="s">
        <v>855</v>
      </c>
      <c r="E8" s="311">
        <v>111</v>
      </c>
      <c r="F8" s="571">
        <v>635</v>
      </c>
      <c r="G8" s="571">
        <v>70485</v>
      </c>
    </row>
    <row r="9" spans="1:7" ht="15.75" customHeight="1">
      <c r="A9" s="294">
        <v>5</v>
      </c>
      <c r="B9" s="308" t="s">
        <v>860</v>
      </c>
      <c r="C9" s="309" t="s">
        <v>861</v>
      </c>
      <c r="D9" s="310" t="s">
        <v>862</v>
      </c>
      <c r="E9" s="311">
        <v>277</v>
      </c>
      <c r="F9" s="571">
        <v>745</v>
      </c>
      <c r="G9" s="571">
        <v>206365</v>
      </c>
    </row>
    <row r="10" spans="1:8" ht="15.75" customHeight="1">
      <c r="A10" s="294">
        <v>6</v>
      </c>
      <c r="B10" s="308" t="s">
        <v>863</v>
      </c>
      <c r="C10" s="309" t="s">
        <v>864</v>
      </c>
      <c r="D10" s="310" t="s">
        <v>862</v>
      </c>
      <c r="E10" s="311">
        <v>628</v>
      </c>
      <c r="F10" s="571">
        <v>728</v>
      </c>
      <c r="G10" s="571">
        <v>457184</v>
      </c>
      <c r="H10" s="344"/>
    </row>
    <row r="11" spans="1:8" ht="15.75" customHeight="1">
      <c r="A11" s="294">
        <v>7</v>
      </c>
      <c r="B11" s="308" t="s">
        <v>866</v>
      </c>
      <c r="C11" s="309" t="s">
        <v>867</v>
      </c>
      <c r="D11" s="310" t="s">
        <v>862</v>
      </c>
      <c r="E11" s="559">
        <v>37</v>
      </c>
      <c r="F11" s="571">
        <v>2650</v>
      </c>
      <c r="G11" s="571">
        <v>98050</v>
      </c>
      <c r="H11" s="344"/>
    </row>
    <row r="12" spans="1:8" ht="15.75" customHeight="1">
      <c r="A12" s="294">
        <v>8</v>
      </c>
      <c r="B12" s="308" t="s">
        <v>868</v>
      </c>
      <c r="C12" s="309" t="s">
        <v>869</v>
      </c>
      <c r="D12" s="310" t="s">
        <v>865</v>
      </c>
      <c r="E12" s="559">
        <v>283</v>
      </c>
      <c r="F12" s="571">
        <v>61770</v>
      </c>
      <c r="G12" s="571">
        <v>17480910</v>
      </c>
      <c r="H12" s="344"/>
    </row>
    <row r="13" spans="1:8" ht="15.75" customHeight="1">
      <c r="A13" s="296">
        <v>9</v>
      </c>
      <c r="B13" s="308" t="s">
        <v>870</v>
      </c>
      <c r="C13" s="309" t="s">
        <v>871</v>
      </c>
      <c r="D13" s="297" t="s">
        <v>872</v>
      </c>
      <c r="E13" s="314">
        <v>2116.8</v>
      </c>
      <c r="F13" s="571">
        <v>270</v>
      </c>
      <c r="G13" s="571">
        <v>571536</v>
      </c>
      <c r="H13" s="344"/>
    </row>
    <row r="14" spans="1:8" ht="15.75" customHeight="1">
      <c r="A14" s="296">
        <v>10</v>
      </c>
      <c r="B14" s="308" t="s">
        <v>873</v>
      </c>
      <c r="C14" s="309" t="s">
        <v>874</v>
      </c>
      <c r="D14" s="310" t="s">
        <v>862</v>
      </c>
      <c r="E14" s="299">
        <v>92.61</v>
      </c>
      <c r="F14" s="571">
        <v>6650</v>
      </c>
      <c r="G14" s="571">
        <v>615856</v>
      </c>
      <c r="H14" s="344"/>
    </row>
    <row r="15" spans="1:7" ht="15.75" customHeight="1">
      <c r="A15" s="294">
        <f>A14+1</f>
        <v>11</v>
      </c>
      <c r="B15" s="308" t="s">
        <v>875</v>
      </c>
      <c r="C15" s="309" t="s">
        <v>876</v>
      </c>
      <c r="D15" s="297" t="s">
        <v>855</v>
      </c>
      <c r="E15" s="311" t="s">
        <v>118</v>
      </c>
      <c r="F15" s="571" t="s">
        <v>304</v>
      </c>
      <c r="G15" s="571" t="s">
        <v>304</v>
      </c>
    </row>
    <row r="16" spans="1:7" ht="15.75" customHeight="1">
      <c r="A16" s="294">
        <f>A15+1</f>
        <v>12</v>
      </c>
      <c r="B16" s="308" t="s">
        <v>877</v>
      </c>
      <c r="C16" s="309" t="s">
        <v>878</v>
      </c>
      <c r="D16" s="297" t="s">
        <v>855</v>
      </c>
      <c r="E16" s="311" t="s">
        <v>118</v>
      </c>
      <c r="F16" s="571" t="s">
        <v>304</v>
      </c>
      <c r="G16" s="571" t="s">
        <v>304</v>
      </c>
    </row>
    <row r="17" spans="1:7" ht="15.75" customHeight="1">
      <c r="A17" s="294">
        <v>13</v>
      </c>
      <c r="B17" s="308" t="s">
        <v>879</v>
      </c>
      <c r="C17" s="309" t="s">
        <v>880</v>
      </c>
      <c r="D17" s="297" t="s">
        <v>855</v>
      </c>
      <c r="E17" s="311" t="s">
        <v>118</v>
      </c>
      <c r="F17" s="571" t="s">
        <v>304</v>
      </c>
      <c r="G17" s="561" t="s">
        <v>304</v>
      </c>
    </row>
    <row r="18" spans="1:7" ht="15.75" customHeight="1">
      <c r="A18" s="296">
        <v>14</v>
      </c>
      <c r="B18" s="308" t="s">
        <v>881</v>
      </c>
      <c r="C18" s="309" t="s">
        <v>882</v>
      </c>
      <c r="D18" s="297" t="s">
        <v>855</v>
      </c>
      <c r="E18" s="311" t="s">
        <v>118</v>
      </c>
      <c r="F18" s="571" t="s">
        <v>304</v>
      </c>
      <c r="G18" s="571" t="s">
        <v>304</v>
      </c>
    </row>
    <row r="19" spans="1:7" ht="15.75" customHeight="1">
      <c r="A19" s="296">
        <f>A18+1</f>
        <v>15</v>
      </c>
      <c r="B19" s="312" t="s">
        <v>883</v>
      </c>
      <c r="C19" s="309" t="s">
        <v>884</v>
      </c>
      <c r="D19" s="297" t="s">
        <v>865</v>
      </c>
      <c r="E19" s="311" t="s">
        <v>118</v>
      </c>
      <c r="F19" s="571" t="s">
        <v>304</v>
      </c>
      <c r="G19" s="571" t="s">
        <v>304</v>
      </c>
    </row>
    <row r="20" spans="1:7" ht="15.75" customHeight="1">
      <c r="A20" s="296">
        <v>16</v>
      </c>
      <c r="B20" s="308" t="s">
        <v>885</v>
      </c>
      <c r="C20" s="309" t="s">
        <v>886</v>
      </c>
      <c r="D20" s="297" t="s">
        <v>865</v>
      </c>
      <c r="E20" s="311" t="s">
        <v>118</v>
      </c>
      <c r="F20" s="571" t="s">
        <v>304</v>
      </c>
      <c r="G20" s="571" t="s">
        <v>304</v>
      </c>
    </row>
    <row r="21" spans="1:7" ht="15.75" customHeight="1">
      <c r="A21" s="296">
        <v>17</v>
      </c>
      <c r="B21" s="308" t="s">
        <v>887</v>
      </c>
      <c r="C21" s="309" t="s">
        <v>888</v>
      </c>
      <c r="D21" s="297" t="s">
        <v>855</v>
      </c>
      <c r="E21" s="311">
        <v>1</v>
      </c>
      <c r="F21" s="571">
        <v>441410</v>
      </c>
      <c r="G21" s="571">
        <v>441410</v>
      </c>
    </row>
    <row r="22" spans="1:7" ht="15.75" customHeight="1">
      <c r="A22" s="298">
        <v>18</v>
      </c>
      <c r="B22" s="308" t="s">
        <v>889</v>
      </c>
      <c r="C22" s="313" t="s">
        <v>890</v>
      </c>
      <c r="D22" s="310" t="s">
        <v>865</v>
      </c>
      <c r="E22" s="299">
        <f>942-E24</f>
        <v>356.70000000000005</v>
      </c>
      <c r="F22" s="561">
        <v>15695</v>
      </c>
      <c r="G22" s="561">
        <v>5598407</v>
      </c>
    </row>
    <row r="23" spans="1:7" ht="15.75" customHeight="1">
      <c r="A23" s="300" t="s">
        <v>891</v>
      </c>
      <c r="B23" s="308" t="s">
        <v>892</v>
      </c>
      <c r="C23" s="313" t="s">
        <v>893</v>
      </c>
      <c r="D23" s="310" t="s">
        <v>894</v>
      </c>
      <c r="E23" s="314">
        <v>3.5</v>
      </c>
      <c r="F23" s="561">
        <v>24370</v>
      </c>
      <c r="G23" s="561">
        <v>85295</v>
      </c>
    </row>
    <row r="24" spans="1:8" ht="45.75" customHeight="1">
      <c r="A24" s="298">
        <v>19</v>
      </c>
      <c r="B24" s="308" t="s">
        <v>895</v>
      </c>
      <c r="C24" s="313" t="s">
        <v>896</v>
      </c>
      <c r="D24" s="297" t="s">
        <v>865</v>
      </c>
      <c r="E24" s="314">
        <f>525.5+59.8</f>
        <v>585.3</v>
      </c>
      <c r="F24" s="561">
        <v>335</v>
      </c>
      <c r="G24" s="561">
        <v>196076</v>
      </c>
      <c r="H24" s="345"/>
    </row>
    <row r="25" spans="1:7" ht="15.75" customHeight="1">
      <c r="A25" s="298">
        <v>20</v>
      </c>
      <c r="B25" s="308" t="s">
        <v>897</v>
      </c>
      <c r="C25" s="313" t="s">
        <v>898</v>
      </c>
      <c r="D25" s="297" t="s">
        <v>855</v>
      </c>
      <c r="E25" s="311" t="s">
        <v>118</v>
      </c>
      <c r="F25" s="561" t="s">
        <v>304</v>
      </c>
      <c r="G25" s="561" t="s">
        <v>304</v>
      </c>
    </row>
    <row r="26" spans="1:7" ht="15.75" customHeight="1" thickBot="1">
      <c r="A26" s="301"/>
      <c r="B26" s="302"/>
      <c r="C26" s="302"/>
      <c r="D26" s="315"/>
      <c r="E26" s="316"/>
      <c r="F26" s="574"/>
      <c r="G26" s="572"/>
    </row>
    <row r="27" spans="1:7" ht="15.75" customHeight="1" thickBot="1">
      <c r="A27" s="250"/>
      <c r="B27" s="251" t="s">
        <v>899</v>
      </c>
      <c r="C27" s="712" t="s">
        <v>900</v>
      </c>
      <c r="D27" s="713"/>
      <c r="E27" s="713"/>
      <c r="F27" s="694"/>
      <c r="G27" s="573">
        <f>SUM(G5:G26)</f>
        <v>52448194</v>
      </c>
    </row>
    <row r="28" spans="1:7" ht="15.75" customHeight="1">
      <c r="A28" s="252"/>
      <c r="B28" s="252"/>
      <c r="C28" s="253"/>
      <c r="D28" s="252"/>
      <c r="E28" s="252"/>
      <c r="F28" s="252"/>
      <c r="G28" s="254"/>
    </row>
    <row r="29" spans="1:7" ht="15.75" customHeight="1">
      <c r="A29" s="255"/>
      <c r="B29" s="255"/>
      <c r="C29" s="256"/>
      <c r="D29" s="252"/>
      <c r="E29" s="252"/>
      <c r="F29" s="252"/>
      <c r="G29" s="254"/>
    </row>
    <row r="30" spans="1:7" ht="15.75" customHeight="1">
      <c r="A30" s="255"/>
      <c r="B30" s="255"/>
      <c r="C30" s="256"/>
      <c r="D30" s="252"/>
      <c r="E30" s="252"/>
      <c r="F30" s="252"/>
      <c r="G30" s="254"/>
    </row>
    <row r="31" spans="1:7" ht="15.75" customHeight="1">
      <c r="A31" s="255"/>
      <c r="B31" s="255"/>
      <c r="C31" s="711"/>
      <c r="D31" s="711"/>
      <c r="E31" s="711"/>
      <c r="F31" s="711"/>
      <c r="G31" s="254"/>
    </row>
    <row r="32" spans="1:7" ht="15.75">
      <c r="A32" s="2"/>
      <c r="B32" s="2"/>
      <c r="C32" s="3"/>
      <c r="D32" s="2"/>
      <c r="E32" s="2"/>
      <c r="F32" s="2"/>
      <c r="G32" s="4"/>
    </row>
    <row r="33" spans="1:7" ht="15.75">
      <c r="A33" s="6"/>
      <c r="B33" s="6"/>
      <c r="C33" s="3"/>
      <c r="D33" s="2"/>
      <c r="E33" s="2"/>
      <c r="F33" s="2"/>
      <c r="G33" s="4"/>
    </row>
    <row r="34" spans="1:7" ht="15.75">
      <c r="A34" s="2"/>
      <c r="B34" s="2"/>
      <c r="C34" s="3"/>
      <c r="D34" s="2"/>
      <c r="E34" s="2"/>
      <c r="F34" s="2"/>
      <c r="G34" s="4"/>
    </row>
    <row r="35" spans="1:7" ht="31.5" customHeight="1">
      <c r="A35" s="252"/>
      <c r="B35" s="252"/>
      <c r="C35" s="257"/>
      <c r="D35" s="257"/>
      <c r="E35" s="257"/>
      <c r="F35" s="252"/>
      <c r="G35" s="254"/>
    </row>
    <row r="36" spans="1:7" ht="15.75" customHeight="1">
      <c r="A36" s="257"/>
      <c r="B36" s="257"/>
      <c r="C36" s="253"/>
      <c r="D36" s="252"/>
      <c r="E36" s="252"/>
      <c r="F36" s="252"/>
      <c r="G36" s="254"/>
    </row>
    <row r="37" spans="1:7" ht="15.75" customHeight="1">
      <c r="A37" s="257"/>
      <c r="B37" s="257"/>
      <c r="C37" s="253"/>
      <c r="D37" s="252"/>
      <c r="E37" s="252"/>
      <c r="F37" s="252"/>
      <c r="G37" s="254"/>
    </row>
    <row r="38" spans="1:7" ht="15.75" customHeight="1">
      <c r="A38" s="258"/>
      <c r="B38" s="258"/>
      <c r="C38" s="256"/>
      <c r="D38" s="257"/>
      <c r="E38" s="257"/>
      <c r="F38" s="257"/>
      <c r="G38" s="13"/>
    </row>
    <row r="39" spans="1:7" ht="15.75" customHeight="1">
      <c r="A39" s="258"/>
      <c r="B39" s="258"/>
      <c r="C39" s="256"/>
      <c r="D39" s="257"/>
      <c r="E39" s="257"/>
      <c r="F39" s="257"/>
      <c r="G39" s="13"/>
    </row>
    <row r="40" spans="1:7" ht="15.75" customHeight="1">
      <c r="A40" s="258"/>
      <c r="B40" s="258"/>
      <c r="C40" s="256"/>
      <c r="D40" s="257"/>
      <c r="E40" s="257"/>
      <c r="F40" s="257"/>
      <c r="G40" s="13"/>
    </row>
    <row r="41" spans="1:7" ht="15.75" customHeight="1">
      <c r="A41" s="257"/>
      <c r="B41" s="257"/>
      <c r="C41" s="253"/>
      <c r="D41" s="257"/>
      <c r="E41" s="257"/>
      <c r="F41" s="257"/>
      <c r="G41" s="13"/>
    </row>
    <row r="42" spans="1:7" ht="15.75" customHeight="1">
      <c r="A42" s="258"/>
      <c r="B42" s="258"/>
      <c r="C42" s="256"/>
      <c r="D42" s="257"/>
      <c r="E42" s="257"/>
      <c r="F42" s="257"/>
      <c r="G42" s="13"/>
    </row>
    <row r="43" spans="1:7" ht="15.75" customHeight="1">
      <c r="A43" s="258"/>
      <c r="B43" s="258"/>
      <c r="C43" s="256"/>
      <c r="D43" s="257"/>
      <c r="E43" s="257"/>
      <c r="F43" s="257"/>
      <c r="G43" s="13"/>
    </row>
    <row r="44" spans="1:7" ht="15.75" customHeight="1">
      <c r="A44" s="258"/>
      <c r="B44" s="258"/>
      <c r="C44" s="256"/>
      <c r="D44" s="257"/>
      <c r="E44" s="257"/>
      <c r="F44" s="257"/>
      <c r="G44" s="13"/>
    </row>
    <row r="45" spans="1:7" ht="15.75" customHeight="1">
      <c r="A45" s="257"/>
      <c r="B45" s="257"/>
      <c r="C45" s="253"/>
      <c r="D45" s="257"/>
      <c r="E45" s="257"/>
      <c r="F45" s="257"/>
      <c r="G45" s="13"/>
    </row>
    <row r="46" spans="1:7" ht="15.75" customHeight="1">
      <c r="A46" s="257"/>
      <c r="B46" s="257"/>
      <c r="C46" s="259"/>
      <c r="D46" s="257"/>
      <c r="E46" s="257"/>
      <c r="F46" s="257"/>
      <c r="G46" s="13"/>
    </row>
    <row r="47" spans="1:7" ht="15.75" customHeight="1">
      <c r="A47" s="257"/>
      <c r="B47" s="257"/>
      <c r="C47" s="259"/>
      <c r="D47" s="257"/>
      <c r="E47" s="257"/>
      <c r="F47" s="257"/>
      <c r="G47" s="13"/>
    </row>
    <row r="48" spans="1:7" ht="31.5" customHeight="1">
      <c r="A48" s="257"/>
      <c r="B48" s="257"/>
      <c r="C48" s="259"/>
      <c r="D48" s="257"/>
      <c r="E48" s="257"/>
      <c r="F48" s="257"/>
      <c r="G48" s="13"/>
    </row>
    <row r="49" spans="1:7" ht="15.75" customHeight="1">
      <c r="A49" s="257"/>
      <c r="B49" s="257"/>
      <c r="C49" s="259"/>
      <c r="D49" s="257"/>
      <c r="E49" s="257"/>
      <c r="F49" s="257"/>
      <c r="G49" s="13"/>
    </row>
    <row r="50" spans="1:7" ht="15.75" customHeight="1">
      <c r="A50" s="252"/>
      <c r="B50" s="252"/>
      <c r="C50" s="259"/>
      <c r="D50" s="252"/>
      <c r="E50" s="252"/>
      <c r="F50" s="255"/>
      <c r="G50" s="254"/>
    </row>
    <row r="51" spans="1:7" ht="15.75" customHeight="1">
      <c r="A51" s="255"/>
      <c r="B51" s="255"/>
      <c r="C51" s="253"/>
      <c r="D51" s="252"/>
      <c r="E51" s="252"/>
      <c r="F51" s="252"/>
      <c r="G51" s="254"/>
    </row>
    <row r="52" spans="1:7" ht="15.75" customHeight="1">
      <c r="A52" s="255"/>
      <c r="B52" s="255"/>
      <c r="C52" s="253"/>
      <c r="D52" s="252"/>
      <c r="E52" s="252"/>
      <c r="F52" s="252"/>
      <c r="G52" s="254"/>
    </row>
    <row r="53" spans="1:7" ht="15.75" customHeight="1">
      <c r="A53" s="252"/>
      <c r="B53" s="252"/>
      <c r="C53" s="253"/>
      <c r="D53" s="252"/>
      <c r="E53" s="252"/>
      <c r="F53" s="252"/>
      <c r="G53" s="254"/>
    </row>
    <row r="54" spans="1:7" ht="15.75" customHeight="1">
      <c r="A54" s="252"/>
      <c r="B54" s="252"/>
      <c r="C54" s="259"/>
      <c r="D54" s="252"/>
      <c r="E54" s="252"/>
      <c r="F54" s="252"/>
      <c r="G54" s="254"/>
    </row>
    <row r="55" spans="1:7" ht="15.75" customHeight="1">
      <c r="A55" s="252"/>
      <c r="B55" s="252"/>
      <c r="C55" s="253"/>
      <c r="D55" s="252"/>
      <c r="E55" s="252"/>
      <c r="F55" s="252"/>
      <c r="G55" s="254"/>
    </row>
    <row r="56" spans="1:7" ht="15.75" customHeight="1">
      <c r="A56" s="255"/>
      <c r="B56" s="255"/>
      <c r="C56" s="256"/>
      <c r="D56" s="252"/>
      <c r="E56" s="252"/>
      <c r="F56" s="252"/>
      <c r="G56" s="254"/>
    </row>
    <row r="57" spans="1:7" ht="15.75" customHeight="1">
      <c r="A57" s="255"/>
      <c r="B57" s="255"/>
      <c r="C57" s="256"/>
      <c r="D57" s="252"/>
      <c r="E57" s="252"/>
      <c r="F57" s="252"/>
      <c r="G57" s="254"/>
    </row>
    <row r="58" spans="1:7" ht="15.75" customHeight="1">
      <c r="A58" s="255"/>
      <c r="B58" s="255"/>
      <c r="C58" s="711"/>
      <c r="D58" s="711"/>
      <c r="E58" s="711"/>
      <c r="F58" s="711"/>
      <c r="G58" s="254"/>
    </row>
    <row r="59" spans="1:7" ht="15.75">
      <c r="A59" s="2"/>
      <c r="B59" s="2"/>
      <c r="C59" s="3"/>
      <c r="D59" s="2"/>
      <c r="E59" s="2"/>
      <c r="F59" s="2"/>
      <c r="G59" s="4"/>
    </row>
    <row r="60" spans="1:7" ht="15.75">
      <c r="A60" s="2"/>
      <c r="B60" s="2"/>
      <c r="C60" s="3"/>
      <c r="D60" s="2"/>
      <c r="E60" s="2"/>
      <c r="F60" s="2"/>
      <c r="G60" s="4"/>
    </row>
    <row r="61" spans="1:7" ht="15.75">
      <c r="A61" s="2"/>
      <c r="B61" s="2"/>
      <c r="C61" s="3"/>
      <c r="D61" s="2"/>
      <c r="E61" s="2"/>
      <c r="F61" s="2"/>
      <c r="G61" s="4"/>
    </row>
    <row r="62" spans="1:7" ht="15.75">
      <c r="A62" s="2"/>
      <c r="B62" s="2"/>
      <c r="C62" s="3"/>
      <c r="D62" s="2"/>
      <c r="E62" s="2"/>
      <c r="F62" s="2"/>
      <c r="G62" s="4"/>
    </row>
    <row r="63" spans="1:7" ht="15.75">
      <c r="A63" s="2"/>
      <c r="B63" s="2"/>
      <c r="C63" s="3"/>
      <c r="D63" s="2"/>
      <c r="E63" s="2"/>
      <c r="F63" s="2"/>
      <c r="G63" s="4"/>
    </row>
    <row r="64" spans="1:7" ht="15.75">
      <c r="A64" s="2"/>
      <c r="B64" s="2"/>
      <c r="C64" s="3"/>
      <c r="D64" s="2"/>
      <c r="E64" s="2"/>
      <c r="F64" s="2"/>
      <c r="G64" s="4"/>
    </row>
    <row r="65" spans="1:7" ht="15.75">
      <c r="A65" s="2"/>
      <c r="B65" s="2"/>
      <c r="C65" s="3"/>
      <c r="D65" s="2"/>
      <c r="E65" s="2"/>
      <c r="F65" s="2"/>
      <c r="G65" s="4"/>
    </row>
    <row r="66" spans="1:7" ht="15.75">
      <c r="A66" s="2"/>
      <c r="B66" s="2"/>
      <c r="C66" s="3"/>
      <c r="D66" s="2"/>
      <c r="E66" s="2"/>
      <c r="F66" s="2"/>
      <c r="G66" s="4"/>
    </row>
    <row r="67" spans="1:7" ht="15.75">
      <c r="A67" s="2"/>
      <c r="B67" s="2"/>
      <c r="C67" s="3"/>
      <c r="D67" s="2"/>
      <c r="E67" s="2"/>
      <c r="F67" s="2"/>
      <c r="G67" s="4"/>
    </row>
    <row r="68" spans="1:7" ht="15.75">
      <c r="A68" s="2"/>
      <c r="B68" s="2"/>
      <c r="C68" s="3"/>
      <c r="D68" s="2"/>
      <c r="E68" s="2"/>
      <c r="F68" s="2"/>
      <c r="G68" s="4"/>
    </row>
    <row r="69" spans="1:7" ht="15.75">
      <c r="A69" s="2"/>
      <c r="B69" s="2"/>
      <c r="C69" s="3"/>
      <c r="D69" s="2"/>
      <c r="E69" s="2"/>
      <c r="F69" s="2"/>
      <c r="G69" s="4"/>
    </row>
    <row r="70" spans="1:7" ht="15.75">
      <c r="A70" s="2"/>
      <c r="B70" s="2"/>
      <c r="C70" s="3"/>
      <c r="D70" s="2"/>
      <c r="E70" s="2"/>
      <c r="F70" s="2"/>
      <c r="G70" s="4"/>
    </row>
    <row r="71" spans="1:7" ht="15.75">
      <c r="A71" s="2"/>
      <c r="B71" s="2"/>
      <c r="C71" s="3"/>
      <c r="D71" s="2"/>
      <c r="E71" s="2"/>
      <c r="F71" s="2"/>
      <c r="G71" s="4"/>
    </row>
    <row r="72" spans="1:7" ht="15.75">
      <c r="A72" s="2"/>
      <c r="B72" s="2"/>
      <c r="C72" s="3"/>
      <c r="D72" s="2"/>
      <c r="E72" s="2"/>
      <c r="F72" s="2"/>
      <c r="G72" s="4"/>
    </row>
    <row r="73" spans="1:7" ht="15.75">
      <c r="A73" s="2"/>
      <c r="B73" s="2"/>
      <c r="C73" s="3"/>
      <c r="D73" s="2"/>
      <c r="E73" s="2"/>
      <c r="F73" s="2"/>
      <c r="G73" s="4"/>
    </row>
    <row r="74" spans="1:7" ht="15.75">
      <c r="A74" s="2"/>
      <c r="B74" s="2"/>
      <c r="C74" s="3"/>
      <c r="D74" s="2"/>
      <c r="E74" s="2"/>
      <c r="F74" s="2"/>
      <c r="G74" s="4"/>
    </row>
    <row r="75" spans="1:7" ht="15.75">
      <c r="A75" s="2"/>
      <c r="B75" s="2"/>
      <c r="C75" s="3"/>
      <c r="D75" s="2"/>
      <c r="E75" s="2"/>
      <c r="F75" s="2"/>
      <c r="G75" s="4"/>
    </row>
    <row r="76" spans="1:7" ht="15.75">
      <c r="A76" s="2"/>
      <c r="B76" s="2"/>
      <c r="C76" s="3"/>
      <c r="D76" s="2"/>
      <c r="E76" s="2"/>
      <c r="F76" s="2"/>
      <c r="G76" s="4"/>
    </row>
    <row r="77" spans="1:7" ht="15.75">
      <c r="A77" s="2"/>
      <c r="B77" s="2"/>
      <c r="C77" s="3"/>
      <c r="D77" s="2"/>
      <c r="E77" s="2"/>
      <c r="F77" s="2"/>
      <c r="G77" s="4"/>
    </row>
    <row r="78" spans="1:7" ht="15.75">
      <c r="A78" s="2"/>
      <c r="B78" s="2"/>
      <c r="C78" s="3"/>
      <c r="D78" s="2"/>
      <c r="E78" s="2"/>
      <c r="F78" s="2"/>
      <c r="G78" s="4"/>
    </row>
    <row r="79" spans="1:7" ht="15.75">
      <c r="A79" s="2"/>
      <c r="B79" s="2"/>
      <c r="C79" s="3"/>
      <c r="D79" s="2"/>
      <c r="E79" s="2"/>
      <c r="F79" s="2"/>
      <c r="G79" s="4"/>
    </row>
    <row r="80" spans="1:7" ht="15.75">
      <c r="A80" s="2"/>
      <c r="B80" s="2"/>
      <c r="C80" s="3"/>
      <c r="D80" s="2"/>
      <c r="E80" s="2"/>
      <c r="F80" s="2"/>
      <c r="G80" s="4"/>
    </row>
    <row r="81" spans="1:7" ht="15.75">
      <c r="A81" s="2"/>
      <c r="B81" s="2"/>
      <c r="C81" s="3"/>
      <c r="D81" s="2"/>
      <c r="E81" s="2"/>
      <c r="F81" s="2"/>
      <c r="G81" s="4"/>
    </row>
    <row r="82" spans="1:7" ht="15.75">
      <c r="A82" s="2"/>
      <c r="B82" s="2"/>
      <c r="C82" s="3"/>
      <c r="D82" s="2"/>
      <c r="E82" s="2"/>
      <c r="F82" s="2"/>
      <c r="G82" s="4"/>
    </row>
    <row r="83" spans="1:7" ht="15.75">
      <c r="A83" s="2"/>
      <c r="B83" s="2"/>
      <c r="C83" s="3"/>
      <c r="D83" s="2"/>
      <c r="E83" s="2"/>
      <c r="F83" s="2"/>
      <c r="G83" s="4"/>
    </row>
    <row r="84" spans="1:7" ht="15.75">
      <c r="A84" s="2"/>
      <c r="B84" s="2"/>
      <c r="C84" s="3"/>
      <c r="D84" s="2"/>
      <c r="E84" s="2"/>
      <c r="F84" s="2"/>
      <c r="G84" s="4"/>
    </row>
    <row r="85" spans="1:7" ht="15.75">
      <c r="A85" s="2"/>
      <c r="B85" s="2"/>
      <c r="C85" s="3"/>
      <c r="D85" s="2"/>
      <c r="E85" s="2"/>
      <c r="F85" s="2"/>
      <c r="G85" s="4"/>
    </row>
    <row r="86" spans="1:7" ht="15.75">
      <c r="A86" s="2"/>
      <c r="B86" s="2"/>
      <c r="C86" s="3"/>
      <c r="D86" s="2"/>
      <c r="E86" s="2"/>
      <c r="F86" s="2"/>
      <c r="G86" s="4"/>
    </row>
    <row r="87" spans="1:7" ht="15.75">
      <c r="A87" s="2"/>
      <c r="B87" s="2"/>
      <c r="C87" s="3"/>
      <c r="D87" s="2"/>
      <c r="E87" s="2"/>
      <c r="F87" s="2"/>
      <c r="G87" s="4"/>
    </row>
    <row r="88" spans="1:7" ht="15.75">
      <c r="A88" s="2"/>
      <c r="B88" s="2"/>
      <c r="C88" s="3"/>
      <c r="D88" s="2"/>
      <c r="E88" s="2"/>
      <c r="F88" s="2"/>
      <c r="G88" s="4"/>
    </row>
    <row r="89" spans="1:7" ht="15.75">
      <c r="A89" s="2"/>
      <c r="B89" s="2"/>
      <c r="C89" s="3"/>
      <c r="D89" s="2"/>
      <c r="E89" s="2"/>
      <c r="F89" s="2"/>
      <c r="G89" s="4"/>
    </row>
    <row r="90" spans="1:7" ht="15.75">
      <c r="A90" s="2"/>
      <c r="B90" s="2"/>
      <c r="C90" s="3"/>
      <c r="D90" s="2"/>
      <c r="E90" s="2"/>
      <c r="F90" s="2"/>
      <c r="G90" s="4"/>
    </row>
    <row r="91" spans="1:7" ht="15.75">
      <c r="A91" s="2"/>
      <c r="B91" s="2"/>
      <c r="C91" s="3"/>
      <c r="D91" s="2"/>
      <c r="E91" s="2"/>
      <c r="F91" s="2"/>
      <c r="G91" s="4"/>
    </row>
    <row r="92" spans="1:7" ht="15.75">
      <c r="A92" s="2"/>
      <c r="B92" s="2"/>
      <c r="C92" s="3"/>
      <c r="D92" s="2"/>
      <c r="E92" s="2"/>
      <c r="F92" s="2"/>
      <c r="G92" s="4"/>
    </row>
    <row r="93" spans="1:7" ht="15.75">
      <c r="A93" s="2"/>
      <c r="B93" s="2"/>
      <c r="C93" s="3"/>
      <c r="D93" s="2"/>
      <c r="E93" s="2"/>
      <c r="F93" s="2"/>
      <c r="G93" s="4"/>
    </row>
    <row r="94" spans="1:7" ht="15.75">
      <c r="A94" s="2"/>
      <c r="B94" s="2"/>
      <c r="C94" s="3"/>
      <c r="D94" s="2"/>
      <c r="E94" s="2"/>
      <c r="F94" s="2"/>
      <c r="G94" s="4"/>
    </row>
    <row r="95" spans="1:7" ht="15.75">
      <c r="A95" s="2"/>
      <c r="B95" s="2"/>
      <c r="C95" s="3"/>
      <c r="D95" s="2"/>
      <c r="E95" s="2"/>
      <c r="F95" s="2"/>
      <c r="G95" s="4"/>
    </row>
    <row r="96" spans="1:7" ht="15.75">
      <c r="A96" s="2"/>
      <c r="B96" s="2"/>
      <c r="C96" s="3"/>
      <c r="D96" s="2"/>
      <c r="E96" s="2"/>
      <c r="F96" s="2"/>
      <c r="G96" s="4"/>
    </row>
    <row r="97" spans="1:7" ht="15.75">
      <c r="A97" s="2"/>
      <c r="B97" s="2"/>
      <c r="C97" s="3"/>
      <c r="D97" s="2"/>
      <c r="E97" s="2"/>
      <c r="F97" s="2"/>
      <c r="G97" s="4"/>
    </row>
    <row r="98" spans="1:7" ht="15.75">
      <c r="A98" s="2"/>
      <c r="B98" s="2"/>
      <c r="C98" s="3"/>
      <c r="D98" s="2"/>
      <c r="E98" s="2"/>
      <c r="F98" s="2"/>
      <c r="G98" s="4"/>
    </row>
    <row r="99" spans="1:7" ht="15.75">
      <c r="A99" s="2"/>
      <c r="B99" s="2"/>
      <c r="C99" s="3"/>
      <c r="D99" s="2"/>
      <c r="E99" s="2"/>
      <c r="F99" s="2"/>
      <c r="G99" s="4"/>
    </row>
    <row r="100" spans="1:7" ht="15.75">
      <c r="A100" s="2"/>
      <c r="B100" s="2"/>
      <c r="C100" s="3"/>
      <c r="D100" s="2"/>
      <c r="E100" s="2"/>
      <c r="F100" s="2"/>
      <c r="G100" s="4"/>
    </row>
    <row r="101" spans="1:7" ht="15.75">
      <c r="A101" s="2"/>
      <c r="B101" s="2"/>
      <c r="C101" s="3"/>
      <c r="D101" s="2"/>
      <c r="E101" s="2"/>
      <c r="F101" s="2"/>
      <c r="G101" s="4"/>
    </row>
    <row r="102" spans="1:7" ht="15.75">
      <c r="A102" s="2"/>
      <c r="B102" s="2"/>
      <c r="C102" s="3"/>
      <c r="D102" s="2"/>
      <c r="E102" s="2"/>
      <c r="F102" s="2"/>
      <c r="G102" s="4"/>
    </row>
    <row r="103" spans="1:7" ht="15.75">
      <c r="A103" s="2"/>
      <c r="B103" s="2"/>
      <c r="C103" s="3"/>
      <c r="D103" s="2"/>
      <c r="E103" s="2"/>
      <c r="F103" s="2"/>
      <c r="G103" s="4"/>
    </row>
    <row r="104" spans="1:7" ht="15.75">
      <c r="A104" s="2"/>
      <c r="B104" s="2"/>
      <c r="C104" s="3"/>
      <c r="D104" s="2"/>
      <c r="E104" s="2"/>
      <c r="F104" s="2"/>
      <c r="G104" s="4"/>
    </row>
    <row r="105" spans="1:7" ht="15.75">
      <c r="A105" s="2"/>
      <c r="B105" s="2"/>
      <c r="C105" s="3"/>
      <c r="D105" s="2"/>
      <c r="E105" s="2"/>
      <c r="F105" s="2"/>
      <c r="G105" s="4"/>
    </row>
    <row r="106" spans="1:7" ht="15.75">
      <c r="A106" s="2"/>
      <c r="B106" s="2"/>
      <c r="C106" s="3"/>
      <c r="D106" s="2"/>
      <c r="E106" s="2"/>
      <c r="F106" s="2"/>
      <c r="G106" s="4"/>
    </row>
    <row r="107" spans="1:7" ht="15.75">
      <c r="A107" s="2"/>
      <c r="B107" s="2"/>
      <c r="C107" s="3"/>
      <c r="D107" s="2"/>
      <c r="E107" s="2"/>
      <c r="F107" s="2"/>
      <c r="G107" s="4"/>
    </row>
    <row r="108" spans="1:7" ht="15.75">
      <c r="A108" s="2"/>
      <c r="B108" s="2"/>
      <c r="C108" s="3"/>
      <c r="D108" s="2"/>
      <c r="E108" s="2"/>
      <c r="F108" s="2"/>
      <c r="G108" s="4"/>
    </row>
    <row r="109" spans="1:7" ht="15.75">
      <c r="A109" s="2"/>
      <c r="B109" s="2"/>
      <c r="C109" s="3"/>
      <c r="D109" s="2"/>
      <c r="E109" s="2"/>
      <c r="F109" s="2"/>
      <c r="G109" s="4"/>
    </row>
    <row r="110" spans="1:7" ht="15.75">
      <c r="A110" s="2"/>
      <c r="B110" s="2"/>
      <c r="C110" s="3"/>
      <c r="D110" s="2"/>
      <c r="E110" s="2"/>
      <c r="F110" s="2"/>
      <c r="G110" s="4"/>
    </row>
    <row r="111" spans="1:7" ht="15.75">
      <c r="A111" s="2"/>
      <c r="B111" s="2"/>
      <c r="C111" s="3"/>
      <c r="D111" s="2"/>
      <c r="E111" s="2"/>
      <c r="F111" s="2"/>
      <c r="G111" s="4"/>
    </row>
    <row r="112" spans="1:7" ht="15.75">
      <c r="A112" s="2"/>
      <c r="B112" s="2"/>
      <c r="C112" s="3"/>
      <c r="D112" s="2"/>
      <c r="E112" s="2"/>
      <c r="F112" s="2"/>
      <c r="G112" s="4"/>
    </row>
    <row r="113" spans="1:7" ht="15.75">
      <c r="A113" s="2"/>
      <c r="B113" s="2"/>
      <c r="C113" s="3"/>
      <c r="D113" s="2"/>
      <c r="E113" s="2"/>
      <c r="F113" s="2"/>
      <c r="G113" s="4"/>
    </row>
    <row r="114" spans="1:7" ht="15.75">
      <c r="A114" s="2"/>
      <c r="B114" s="2"/>
      <c r="C114" s="3"/>
      <c r="D114" s="2"/>
      <c r="E114" s="2"/>
      <c r="F114" s="2"/>
      <c r="G114" s="4"/>
    </row>
    <row r="115" spans="1:7" ht="15.75">
      <c r="A115" s="2"/>
      <c r="B115" s="2"/>
      <c r="C115" s="3"/>
      <c r="D115" s="2"/>
      <c r="E115" s="2"/>
      <c r="F115" s="2"/>
      <c r="G115" s="4"/>
    </row>
    <row r="116" spans="1:7" ht="15.75">
      <c r="A116" s="2"/>
      <c r="B116" s="2"/>
      <c r="C116" s="3"/>
      <c r="D116" s="2"/>
      <c r="E116" s="2"/>
      <c r="F116" s="2"/>
      <c r="G116" s="4"/>
    </row>
    <row r="117" spans="1:7" ht="15.75">
      <c r="A117" s="2"/>
      <c r="B117" s="2"/>
      <c r="C117" s="3"/>
      <c r="D117" s="2"/>
      <c r="E117" s="2"/>
      <c r="F117" s="2"/>
      <c r="G117" s="4"/>
    </row>
    <row r="118" spans="1:7" ht="15.75">
      <c r="A118" s="2"/>
      <c r="B118" s="2"/>
      <c r="C118" s="3"/>
      <c r="D118" s="2"/>
      <c r="E118" s="2"/>
      <c r="F118" s="2"/>
      <c r="G118" s="4"/>
    </row>
    <row r="119" spans="1:7" ht="15.75">
      <c r="A119" s="2"/>
      <c r="B119" s="2"/>
      <c r="C119" s="3"/>
      <c r="D119" s="2"/>
      <c r="E119" s="2"/>
      <c r="F119" s="2"/>
      <c r="G119" s="4"/>
    </row>
    <row r="120" spans="1:7" ht="15.75">
      <c r="A120" s="2"/>
      <c r="B120" s="2"/>
      <c r="C120" s="3"/>
      <c r="D120" s="2"/>
      <c r="E120" s="2"/>
      <c r="F120" s="2"/>
      <c r="G120" s="4"/>
    </row>
    <row r="121" spans="1:7" ht="15.75">
      <c r="A121" s="2"/>
      <c r="B121" s="2"/>
      <c r="C121" s="3"/>
      <c r="D121" s="2"/>
      <c r="E121" s="2"/>
      <c r="F121" s="2"/>
      <c r="G121" s="4"/>
    </row>
    <row r="122" spans="1:7" ht="15.75">
      <c r="A122" s="2"/>
      <c r="B122" s="2"/>
      <c r="C122" s="3"/>
      <c r="D122" s="2"/>
      <c r="E122" s="2"/>
      <c r="F122" s="2"/>
      <c r="G122" s="4"/>
    </row>
    <row r="123" spans="1:7" ht="15.75">
      <c r="A123" s="2"/>
      <c r="B123" s="2"/>
      <c r="C123" s="3"/>
      <c r="D123" s="2"/>
      <c r="E123" s="2"/>
      <c r="F123" s="2"/>
      <c r="G123" s="4"/>
    </row>
    <row r="124" spans="1:7" ht="15.75">
      <c r="A124" s="2"/>
      <c r="B124" s="2"/>
      <c r="C124" s="3"/>
      <c r="D124" s="2"/>
      <c r="E124" s="2"/>
      <c r="F124" s="2"/>
      <c r="G124" s="4"/>
    </row>
  </sheetData>
  <sheetProtection/>
  <mergeCells count="3">
    <mergeCell ref="C31:F31"/>
    <mergeCell ref="C58:F58"/>
    <mergeCell ref="C27:F27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horizontalDpi="600" verticalDpi="600" orientation="landscape" paperSize="9" scale="70" r:id="rId1"/>
  <headerFooter alignWithMargins="0">
    <oddHeader>&amp;R&amp;"Arial,полужирный"&amp;11 &amp;"Arial Narrow,обычный"
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109"/>
  <sheetViews>
    <sheetView view="pageBreakPreview" zoomScale="85" zoomScaleNormal="75" zoomScaleSheetLayoutView="85" zoomScalePageLayoutView="0" workbookViewId="0" topLeftCell="C10">
      <selection activeCell="G25" activeCellId="1" sqref="G20 G25:G35"/>
    </sheetView>
  </sheetViews>
  <sheetFormatPr defaultColWidth="8.8515625" defaultRowHeight="12.75"/>
  <cols>
    <col min="1" max="1" width="5.57421875" style="267" customWidth="1"/>
    <col min="2" max="2" width="60.7109375" style="267" customWidth="1"/>
    <col min="3" max="3" width="73.28125" style="291" customWidth="1"/>
    <col min="4" max="4" width="12.421875" style="267" customWidth="1"/>
    <col min="5" max="5" width="15.421875" style="267" customWidth="1"/>
    <col min="6" max="6" width="16.00390625" style="267" customWidth="1"/>
    <col min="7" max="7" width="16.140625" style="292" customWidth="1"/>
    <col min="8" max="8" width="11.8515625" style="263" bestFit="1" customWidth="1"/>
    <col min="9" max="9" width="10.421875" style="264" bestFit="1" customWidth="1"/>
    <col min="10" max="10" width="10.421875" style="265" bestFit="1" customWidth="1"/>
    <col min="11" max="11" width="11.28125" style="266" customWidth="1"/>
    <col min="12" max="12" width="8.8515625" style="266" customWidth="1"/>
    <col min="13" max="16384" width="8.8515625" style="267" customWidth="1"/>
  </cols>
  <sheetData>
    <row r="1" spans="1:7" ht="0.75" customHeight="1">
      <c r="A1" s="260"/>
      <c r="B1" s="260"/>
      <c r="C1" s="261"/>
      <c r="D1" s="261"/>
      <c r="E1" s="261"/>
      <c r="F1" s="261"/>
      <c r="G1" s="262"/>
    </row>
    <row r="2" spans="1:7" ht="15.75" customHeight="1">
      <c r="A2" s="268"/>
      <c r="B2" s="268" t="s">
        <v>901</v>
      </c>
      <c r="C2" s="269" t="s">
        <v>902</v>
      </c>
      <c r="D2" s="268"/>
      <c r="E2" s="268"/>
      <c r="F2" s="268"/>
      <c r="G2" s="270"/>
    </row>
    <row r="3" spans="1:12" s="15" customFormat="1" ht="87" customHeight="1">
      <c r="A3" s="8" t="s">
        <v>777</v>
      </c>
      <c r="B3" s="8" t="s">
        <v>778</v>
      </c>
      <c r="C3" s="9" t="s">
        <v>779</v>
      </c>
      <c r="D3" s="10" t="s">
        <v>780</v>
      </c>
      <c r="E3" s="8" t="s">
        <v>781</v>
      </c>
      <c r="F3" s="11" t="s">
        <v>782</v>
      </c>
      <c r="G3" s="12" t="s">
        <v>783</v>
      </c>
      <c r="H3" s="271"/>
      <c r="I3" s="7"/>
      <c r="J3" s="7"/>
      <c r="K3" s="2"/>
      <c r="L3" s="2"/>
    </row>
    <row r="4" spans="1:12" s="276" customFormat="1" ht="18.75" customHeight="1">
      <c r="A4" s="317">
        <v>1</v>
      </c>
      <c r="B4" s="346" t="s">
        <v>903</v>
      </c>
      <c r="C4" s="347" t="s">
        <v>904</v>
      </c>
      <c r="D4" s="305" t="s">
        <v>905</v>
      </c>
      <c r="E4" s="321">
        <v>936982</v>
      </c>
      <c r="F4" s="565">
        <v>55</v>
      </c>
      <c r="G4" s="560">
        <v>51534010</v>
      </c>
      <c r="H4" s="272"/>
      <c r="I4" s="273"/>
      <c r="J4" s="274"/>
      <c r="K4" s="275"/>
      <c r="L4" s="275"/>
    </row>
    <row r="5" spans="1:7" ht="18.75" customHeight="1">
      <c r="A5" s="300">
        <f>A4+1</f>
        <v>2</v>
      </c>
      <c r="B5" s="348" t="s">
        <v>906</v>
      </c>
      <c r="C5" s="143" t="s">
        <v>907</v>
      </c>
      <c r="D5" s="310" t="s">
        <v>905</v>
      </c>
      <c r="E5" s="311">
        <v>110931</v>
      </c>
      <c r="F5" s="354">
        <v>233</v>
      </c>
      <c r="G5" s="561">
        <v>25846923</v>
      </c>
    </row>
    <row r="6" spans="1:8" ht="18.75" customHeight="1">
      <c r="A6" s="300" t="s">
        <v>180</v>
      </c>
      <c r="B6" s="348"/>
      <c r="C6" s="349" t="s">
        <v>390</v>
      </c>
      <c r="D6" s="322" t="s">
        <v>905</v>
      </c>
      <c r="E6" s="322">
        <v>428736</v>
      </c>
      <c r="F6" s="566">
        <v>317</v>
      </c>
      <c r="G6" s="568">
        <v>135909312</v>
      </c>
      <c r="H6" s="277"/>
    </row>
    <row r="7" spans="1:7" ht="33" customHeight="1">
      <c r="A7" s="300">
        <v>3</v>
      </c>
      <c r="B7" s="348" t="s">
        <v>908</v>
      </c>
      <c r="C7" s="143" t="s">
        <v>909</v>
      </c>
      <c r="D7" s="310" t="s">
        <v>905</v>
      </c>
      <c r="E7" s="311" t="s">
        <v>406</v>
      </c>
      <c r="F7" s="354"/>
      <c r="G7" s="561"/>
    </row>
    <row r="8" spans="1:7" ht="18.75" customHeight="1">
      <c r="A8" s="300">
        <v>4</v>
      </c>
      <c r="B8" s="348" t="s">
        <v>910</v>
      </c>
      <c r="C8" s="143" t="s">
        <v>911</v>
      </c>
      <c r="D8" s="310" t="s">
        <v>905</v>
      </c>
      <c r="E8" s="323">
        <v>58005</v>
      </c>
      <c r="F8" s="354">
        <v>65</v>
      </c>
      <c r="G8" s="561">
        <v>3770325</v>
      </c>
    </row>
    <row r="9" spans="1:7" ht="18.75" customHeight="1">
      <c r="A9" s="300">
        <v>5</v>
      </c>
      <c r="B9" s="348" t="s">
        <v>912</v>
      </c>
      <c r="C9" s="143" t="s">
        <v>913</v>
      </c>
      <c r="D9" s="310" t="s">
        <v>905</v>
      </c>
      <c r="E9" s="323">
        <v>143879</v>
      </c>
      <c r="F9" s="354">
        <v>215</v>
      </c>
      <c r="G9" s="561">
        <v>30933985</v>
      </c>
    </row>
    <row r="10" spans="1:7" ht="33" customHeight="1">
      <c r="A10" s="300">
        <v>6</v>
      </c>
      <c r="B10" s="348" t="s">
        <v>914</v>
      </c>
      <c r="C10" s="143" t="s">
        <v>915</v>
      </c>
      <c r="D10" s="310" t="s">
        <v>905</v>
      </c>
      <c r="E10" s="311">
        <f>1060+23+38+1060+23+1665+45+2123+40</f>
        <v>6077</v>
      </c>
      <c r="F10" s="354">
        <v>51</v>
      </c>
      <c r="G10" s="561">
        <v>309927</v>
      </c>
    </row>
    <row r="11" spans="1:7" ht="32.25" customHeight="1">
      <c r="A11" s="300">
        <v>7</v>
      </c>
      <c r="B11" s="348" t="s">
        <v>916</v>
      </c>
      <c r="C11" s="143" t="s">
        <v>917</v>
      </c>
      <c r="D11" s="310" t="s">
        <v>905</v>
      </c>
      <c r="E11" s="311">
        <f>96.97+151.4</f>
        <v>248.37</v>
      </c>
      <c r="F11" s="354">
        <v>97</v>
      </c>
      <c r="G11" s="561">
        <v>24056</v>
      </c>
    </row>
    <row r="12" spans="1:7" ht="24" customHeight="1">
      <c r="A12" s="300">
        <v>8</v>
      </c>
      <c r="B12" s="348" t="s">
        <v>918</v>
      </c>
      <c r="C12" s="143" t="s">
        <v>919</v>
      </c>
      <c r="D12" s="310" t="s">
        <v>251</v>
      </c>
      <c r="E12" s="323">
        <v>1072890</v>
      </c>
      <c r="F12" s="354">
        <v>71</v>
      </c>
      <c r="G12" s="561">
        <v>76175190</v>
      </c>
    </row>
    <row r="13" spans="1:7" ht="39" customHeight="1">
      <c r="A13" s="318" t="s">
        <v>810</v>
      </c>
      <c r="B13" s="348" t="s">
        <v>920</v>
      </c>
      <c r="C13" s="143" t="s">
        <v>921</v>
      </c>
      <c r="D13" s="310" t="s">
        <v>905</v>
      </c>
      <c r="E13" s="324">
        <v>52412</v>
      </c>
      <c r="F13" s="354">
        <v>79</v>
      </c>
      <c r="G13" s="561">
        <v>4140548</v>
      </c>
    </row>
    <row r="14" spans="1:7" ht="18.75" customHeight="1">
      <c r="A14" s="300">
        <v>10</v>
      </c>
      <c r="B14" s="348" t="s">
        <v>922</v>
      </c>
      <c r="C14" s="143" t="s">
        <v>923</v>
      </c>
      <c r="D14" s="310" t="s">
        <v>905</v>
      </c>
      <c r="E14" s="311">
        <v>3849349</v>
      </c>
      <c r="F14" s="354">
        <v>323</v>
      </c>
      <c r="G14" s="561">
        <v>1243339727</v>
      </c>
    </row>
    <row r="15" spans="1:7" ht="36.75" customHeight="1">
      <c r="A15" s="300">
        <v>11</v>
      </c>
      <c r="B15" s="348" t="s">
        <v>924</v>
      </c>
      <c r="C15" s="143" t="s">
        <v>925</v>
      </c>
      <c r="D15" s="310" t="s">
        <v>905</v>
      </c>
      <c r="E15" s="311" t="s">
        <v>406</v>
      </c>
      <c r="F15" s="354" t="s">
        <v>304</v>
      </c>
      <c r="G15" s="561" t="s">
        <v>304</v>
      </c>
    </row>
    <row r="16" spans="1:7" ht="36" customHeight="1">
      <c r="A16" s="298">
        <v>12</v>
      </c>
      <c r="B16" s="348" t="s">
        <v>926</v>
      </c>
      <c r="C16" s="143" t="s">
        <v>927</v>
      </c>
      <c r="D16" s="310" t="s">
        <v>905</v>
      </c>
      <c r="E16" s="311">
        <f>5410+5800+3900</f>
        <v>15110</v>
      </c>
      <c r="F16" s="354">
        <v>360</v>
      </c>
      <c r="G16" s="561">
        <v>5439600</v>
      </c>
    </row>
    <row r="17" spans="1:7" ht="24" customHeight="1">
      <c r="A17" s="298">
        <v>13</v>
      </c>
      <c r="B17" s="348" t="s">
        <v>928</v>
      </c>
      <c r="C17" s="143" t="s">
        <v>929</v>
      </c>
      <c r="D17" s="310" t="s">
        <v>905</v>
      </c>
      <c r="E17" s="311" t="s">
        <v>406</v>
      </c>
      <c r="F17" s="354" t="s">
        <v>304</v>
      </c>
      <c r="G17" s="561" t="s">
        <v>304</v>
      </c>
    </row>
    <row r="18" spans="1:11" ht="24" customHeight="1">
      <c r="A18" s="298">
        <v>14</v>
      </c>
      <c r="B18" s="348" t="s">
        <v>930</v>
      </c>
      <c r="C18" s="143" t="s">
        <v>931</v>
      </c>
      <c r="D18" s="310" t="s">
        <v>905</v>
      </c>
      <c r="E18" s="311" t="s">
        <v>406</v>
      </c>
      <c r="F18" s="354" t="s">
        <v>304</v>
      </c>
      <c r="G18" s="561" t="s">
        <v>304</v>
      </c>
      <c r="K18" s="266">
        <f>9145-3938</f>
        <v>5207</v>
      </c>
    </row>
    <row r="19" spans="1:7" ht="24" customHeight="1" thickBot="1">
      <c r="A19" s="319"/>
      <c r="B19" s="360"/>
      <c r="C19" s="351"/>
      <c r="D19" s="361"/>
      <c r="E19" s="325"/>
      <c r="F19" s="567"/>
      <c r="G19" s="563"/>
    </row>
    <row r="20" spans="1:7" ht="18.75" customHeight="1" thickBot="1">
      <c r="A20" s="260"/>
      <c r="B20" s="362" t="s">
        <v>932</v>
      </c>
      <c r="C20" s="703" t="s">
        <v>933</v>
      </c>
      <c r="D20" s="704"/>
      <c r="E20" s="704"/>
      <c r="F20" s="705"/>
      <c r="G20" s="569">
        <f>SUM(G4:G19)</f>
        <v>1577423603</v>
      </c>
    </row>
    <row r="21" spans="1:8" ht="12.75" customHeight="1">
      <c r="A21" s="358"/>
      <c r="B21" s="359" t="s">
        <v>934</v>
      </c>
      <c r="C21" s="696" t="s">
        <v>902</v>
      </c>
      <c r="D21" s="696"/>
      <c r="E21" s="696"/>
      <c r="F21" s="696"/>
      <c r="G21" s="697"/>
      <c r="H21" s="280"/>
    </row>
    <row r="22" spans="1:7" ht="15.75" customHeight="1">
      <c r="A22" s="326"/>
      <c r="B22" s="326"/>
      <c r="C22" s="327"/>
      <c r="D22" s="279"/>
      <c r="E22" s="279"/>
      <c r="F22" s="279"/>
      <c r="G22" s="14"/>
    </row>
    <row r="23" spans="1:12" s="15" customFormat="1" ht="80.25" customHeight="1">
      <c r="A23" s="8" t="s">
        <v>777</v>
      </c>
      <c r="B23" s="8" t="s">
        <v>778</v>
      </c>
      <c r="C23" s="9" t="s">
        <v>779</v>
      </c>
      <c r="D23" s="8" t="s">
        <v>780</v>
      </c>
      <c r="E23" s="8" t="s">
        <v>781</v>
      </c>
      <c r="F23" s="12" t="s">
        <v>782</v>
      </c>
      <c r="G23" s="12" t="s">
        <v>783</v>
      </c>
      <c r="H23" s="271"/>
      <c r="I23" s="7"/>
      <c r="J23" s="7"/>
      <c r="K23" s="2"/>
      <c r="L23" s="2"/>
    </row>
    <row r="24" spans="1:7" ht="15.75" customHeight="1">
      <c r="A24" s="282"/>
      <c r="B24" s="352" t="s">
        <v>935</v>
      </c>
      <c r="C24" s="698" t="s">
        <v>936</v>
      </c>
      <c r="D24" s="698"/>
      <c r="E24" s="698"/>
      <c r="F24" s="698"/>
      <c r="G24" s="698"/>
    </row>
    <row r="25" spans="1:11" ht="15.75" customHeight="1">
      <c r="A25" s="355">
        <v>15</v>
      </c>
      <c r="B25" s="346" t="s">
        <v>937</v>
      </c>
      <c r="C25" s="347" t="s">
        <v>938</v>
      </c>
      <c r="D25" s="305" t="s">
        <v>905</v>
      </c>
      <c r="E25" s="328">
        <v>4744680</v>
      </c>
      <c r="F25" s="560">
        <v>45</v>
      </c>
      <c r="G25" s="560">
        <v>213510600</v>
      </c>
      <c r="I25" s="265"/>
      <c r="K25" s="283"/>
    </row>
    <row r="26" spans="1:11" ht="15.75" customHeight="1">
      <c r="A26" s="298">
        <v>16</v>
      </c>
      <c r="B26" s="348" t="s">
        <v>939</v>
      </c>
      <c r="C26" s="143" t="s">
        <v>940</v>
      </c>
      <c r="D26" s="310" t="s">
        <v>905</v>
      </c>
      <c r="E26" s="311">
        <v>76823</v>
      </c>
      <c r="F26" s="561">
        <v>34</v>
      </c>
      <c r="G26" s="561">
        <v>2611982</v>
      </c>
      <c r="K26" s="283"/>
    </row>
    <row r="27" spans="1:11" ht="30.75" customHeight="1">
      <c r="A27" s="298">
        <v>17</v>
      </c>
      <c r="B27" s="348" t="s">
        <v>941</v>
      </c>
      <c r="C27" s="143" t="s">
        <v>942</v>
      </c>
      <c r="D27" s="310" t="s">
        <v>905</v>
      </c>
      <c r="E27" s="311" t="s">
        <v>406</v>
      </c>
      <c r="F27" s="561" t="s">
        <v>304</v>
      </c>
      <c r="G27" s="561" t="s">
        <v>304</v>
      </c>
      <c r="K27" s="283"/>
    </row>
    <row r="28" spans="1:7" ht="33" customHeight="1">
      <c r="A28" s="310">
        <v>18</v>
      </c>
      <c r="B28" s="348" t="s">
        <v>943</v>
      </c>
      <c r="C28" s="143" t="s">
        <v>944</v>
      </c>
      <c r="D28" s="310" t="s">
        <v>905</v>
      </c>
      <c r="E28" s="311">
        <f>5000+5200+3900</f>
        <v>14100</v>
      </c>
      <c r="F28" s="561">
        <v>55</v>
      </c>
      <c r="G28" s="561">
        <v>775500</v>
      </c>
    </row>
    <row r="29" spans="1:7" ht="15.75" customHeight="1">
      <c r="A29" s="310">
        <v>19</v>
      </c>
      <c r="B29" s="348" t="s">
        <v>945</v>
      </c>
      <c r="C29" s="143" t="s">
        <v>946</v>
      </c>
      <c r="D29" s="310" t="s">
        <v>947</v>
      </c>
      <c r="E29" s="311">
        <v>3226390</v>
      </c>
      <c r="F29" s="561">
        <v>65</v>
      </c>
      <c r="G29" s="561">
        <v>209715350</v>
      </c>
    </row>
    <row r="30" spans="1:7" ht="15.75" customHeight="1">
      <c r="A30" s="310">
        <v>20</v>
      </c>
      <c r="B30" s="348" t="s">
        <v>948</v>
      </c>
      <c r="C30" s="143" t="s">
        <v>949</v>
      </c>
      <c r="D30" s="310" t="s">
        <v>865</v>
      </c>
      <c r="E30" s="311">
        <v>2572</v>
      </c>
      <c r="F30" s="561">
        <v>565</v>
      </c>
      <c r="G30" s="561">
        <v>1453180</v>
      </c>
    </row>
    <row r="31" spans="1:7" ht="31.5">
      <c r="A31" s="310">
        <v>21</v>
      </c>
      <c r="B31" s="348" t="s">
        <v>950</v>
      </c>
      <c r="C31" s="143" t="s">
        <v>951</v>
      </c>
      <c r="D31" s="310" t="s">
        <v>905</v>
      </c>
      <c r="E31" s="310" t="s">
        <v>830</v>
      </c>
      <c r="F31" s="561" t="s">
        <v>304</v>
      </c>
      <c r="G31" s="561" t="s">
        <v>304</v>
      </c>
    </row>
    <row r="32" spans="1:7" ht="15.75" customHeight="1">
      <c r="A32" s="310">
        <v>22</v>
      </c>
      <c r="B32" s="348" t="s">
        <v>952</v>
      </c>
      <c r="C32" s="143" t="s">
        <v>953</v>
      </c>
      <c r="D32" s="310" t="s">
        <v>865</v>
      </c>
      <c r="E32" s="311">
        <v>868312</v>
      </c>
      <c r="F32" s="561">
        <v>72</v>
      </c>
      <c r="G32" s="561">
        <v>62518464</v>
      </c>
    </row>
    <row r="33" spans="1:7" ht="15.75" customHeight="1">
      <c r="A33" s="310">
        <v>23</v>
      </c>
      <c r="B33" s="353" t="s">
        <v>954</v>
      </c>
      <c r="C33" s="143" t="s">
        <v>955</v>
      </c>
      <c r="D33" s="310" t="s">
        <v>865</v>
      </c>
      <c r="E33" s="672">
        <v>52231</v>
      </c>
      <c r="F33" s="561">
        <v>72</v>
      </c>
      <c r="G33" s="561">
        <v>3760632</v>
      </c>
    </row>
    <row r="34" spans="1:7" ht="15.75" customHeight="1">
      <c r="A34" s="356">
        <v>24</v>
      </c>
      <c r="B34" s="353" t="s">
        <v>355</v>
      </c>
      <c r="C34" s="143" t="s">
        <v>356</v>
      </c>
      <c r="D34" s="310" t="s">
        <v>947</v>
      </c>
      <c r="E34" s="310">
        <v>2123966</v>
      </c>
      <c r="F34" s="561">
        <v>765</v>
      </c>
      <c r="G34" s="561">
        <v>1624833990</v>
      </c>
    </row>
    <row r="35" spans="1:8" ht="15.75" customHeight="1" thickBot="1">
      <c r="A35" s="357">
        <v>25</v>
      </c>
      <c r="B35" s="350" t="s">
        <v>405</v>
      </c>
      <c r="C35" s="335" t="s">
        <v>391</v>
      </c>
      <c r="D35" s="315" t="s">
        <v>392</v>
      </c>
      <c r="E35" s="315">
        <v>218.75</v>
      </c>
      <c r="F35" s="562">
        <v>1077665</v>
      </c>
      <c r="G35" s="563">
        <v>235739219</v>
      </c>
      <c r="H35" s="286"/>
    </row>
    <row r="36" spans="1:7" ht="15.75" customHeight="1" thickBot="1">
      <c r="A36" s="287"/>
      <c r="B36" s="320" t="s">
        <v>956</v>
      </c>
      <c r="C36" s="699" t="s">
        <v>957</v>
      </c>
      <c r="D36" s="699"/>
      <c r="E36" s="699"/>
      <c r="F36" s="700"/>
      <c r="G36" s="564">
        <v>3932342520</v>
      </c>
    </row>
    <row r="37" spans="1:7" ht="15.75" customHeight="1">
      <c r="A37" s="284"/>
      <c r="B37" s="329"/>
      <c r="C37" s="249"/>
      <c r="D37" s="288"/>
      <c r="E37" s="288"/>
      <c r="F37" s="288"/>
      <c r="G37" s="285"/>
    </row>
    <row r="38" spans="1:7" ht="15.75" customHeight="1">
      <c r="A38" s="288"/>
      <c r="B38" s="288"/>
      <c r="C38" s="249"/>
      <c r="D38" s="288"/>
      <c r="E38" s="288"/>
      <c r="F38" s="288"/>
      <c r="G38" s="285"/>
    </row>
    <row r="39" spans="1:7" ht="15.75" customHeight="1">
      <c r="A39" s="288"/>
      <c r="B39" s="288"/>
      <c r="C39" s="278"/>
      <c r="D39" s="288"/>
      <c r="E39" s="288"/>
      <c r="F39" s="288"/>
      <c r="G39" s="285"/>
    </row>
    <row r="40" spans="1:7" ht="15.75" customHeight="1">
      <c r="A40" s="288"/>
      <c r="B40" s="288"/>
      <c r="C40" s="249"/>
      <c r="D40" s="288"/>
      <c r="E40" s="288"/>
      <c r="F40" s="288"/>
      <c r="G40" s="285"/>
    </row>
    <row r="41" spans="1:7" ht="15.75" customHeight="1">
      <c r="A41" s="284"/>
      <c r="B41" s="284"/>
      <c r="C41" s="281"/>
      <c r="D41" s="288"/>
      <c r="E41" s="288"/>
      <c r="F41" s="288"/>
      <c r="G41" s="285"/>
    </row>
    <row r="42" spans="1:7" ht="15.75" customHeight="1">
      <c r="A42" s="284"/>
      <c r="B42" s="284"/>
      <c r="C42" s="281"/>
      <c r="D42" s="288"/>
      <c r="E42" s="288"/>
      <c r="F42" s="288"/>
      <c r="G42" s="285"/>
    </row>
    <row r="43" spans="1:7" ht="15.75" customHeight="1">
      <c r="A43" s="284"/>
      <c r="B43" s="284"/>
      <c r="C43" s="695"/>
      <c r="D43" s="695"/>
      <c r="E43" s="695"/>
      <c r="F43" s="695"/>
      <c r="G43" s="285"/>
    </row>
    <row r="44" spans="1:7" ht="15.75">
      <c r="A44" s="266"/>
      <c r="B44" s="266"/>
      <c r="C44" s="289"/>
      <c r="D44" s="266"/>
      <c r="E44" s="266"/>
      <c r="F44" s="266"/>
      <c r="G44" s="290"/>
    </row>
    <row r="45" spans="1:7" ht="15.75">
      <c r="A45" s="266"/>
      <c r="B45" s="266"/>
      <c r="C45" s="289"/>
      <c r="D45" s="266"/>
      <c r="E45" s="266"/>
      <c r="F45" s="266"/>
      <c r="G45" s="290"/>
    </row>
    <row r="46" spans="1:7" ht="15.75">
      <c r="A46" s="266"/>
      <c r="B46" s="266"/>
      <c r="C46" s="289"/>
      <c r="D46" s="266"/>
      <c r="E46" s="266"/>
      <c r="F46" s="266"/>
      <c r="G46" s="290"/>
    </row>
    <row r="47" spans="1:7" ht="15.75">
      <c r="A47" s="266"/>
      <c r="B47" s="266"/>
      <c r="C47" s="289"/>
      <c r="D47" s="266"/>
      <c r="E47" s="266"/>
      <c r="F47" s="266"/>
      <c r="G47" s="290"/>
    </row>
    <row r="48" spans="1:7" ht="15.75">
      <c r="A48" s="266"/>
      <c r="B48" s="266"/>
      <c r="C48" s="289"/>
      <c r="D48" s="266"/>
      <c r="E48" s="266"/>
      <c r="F48" s="266"/>
      <c r="G48" s="290"/>
    </row>
    <row r="49" spans="1:7" ht="15.75">
      <c r="A49" s="266"/>
      <c r="B49" s="266"/>
      <c r="C49" s="289"/>
      <c r="D49" s="266"/>
      <c r="E49" s="266"/>
      <c r="F49" s="266"/>
      <c r="G49" s="290"/>
    </row>
    <row r="50" spans="1:7" ht="15.75">
      <c r="A50" s="266"/>
      <c r="B50" s="266"/>
      <c r="C50" s="289"/>
      <c r="D50" s="266"/>
      <c r="E50" s="266"/>
      <c r="F50" s="266"/>
      <c r="G50" s="290"/>
    </row>
    <row r="51" spans="1:7" ht="15.75">
      <c r="A51" s="266"/>
      <c r="B51" s="266"/>
      <c r="C51" s="289"/>
      <c r="D51" s="266"/>
      <c r="E51" s="266"/>
      <c r="F51" s="266"/>
      <c r="G51" s="290"/>
    </row>
    <row r="52" spans="1:7" ht="15.75">
      <c r="A52" s="266"/>
      <c r="B52" s="266"/>
      <c r="C52" s="289"/>
      <c r="D52" s="266"/>
      <c r="E52" s="266"/>
      <c r="F52" s="266"/>
      <c r="G52" s="290"/>
    </row>
    <row r="53" spans="1:7" ht="15.75">
      <c r="A53" s="266"/>
      <c r="B53" s="266"/>
      <c r="C53" s="289"/>
      <c r="D53" s="266"/>
      <c r="E53" s="266"/>
      <c r="F53" s="266">
        <v>10406</v>
      </c>
      <c r="G53" s="290"/>
    </row>
    <row r="54" spans="1:8" ht="15.75">
      <c r="A54" s="266"/>
      <c r="B54" s="266"/>
      <c r="C54" s="289"/>
      <c r="D54" s="266"/>
      <c r="E54" s="266"/>
      <c r="F54" s="266">
        <v>921</v>
      </c>
      <c r="G54" s="290"/>
      <c r="H54" s="263">
        <v>339185</v>
      </c>
    </row>
    <row r="55" spans="1:8" ht="15.75">
      <c r="A55" s="266"/>
      <c r="B55" s="266"/>
      <c r="C55" s="289"/>
      <c r="D55" s="266"/>
      <c r="E55" s="266"/>
      <c r="F55" s="266">
        <v>336</v>
      </c>
      <c r="G55" s="290"/>
      <c r="H55" s="263">
        <v>89551</v>
      </c>
    </row>
    <row r="56" spans="1:7" ht="15.75">
      <c r="A56" s="266"/>
      <c r="B56" s="266"/>
      <c r="C56" s="289"/>
      <c r="D56" s="266"/>
      <c r="E56" s="266"/>
      <c r="F56" s="266">
        <v>5542</v>
      </c>
      <c r="G56" s="290"/>
    </row>
    <row r="57" spans="1:7" ht="15.75">
      <c r="A57" s="266"/>
      <c r="B57" s="266"/>
      <c r="C57" s="289"/>
      <c r="D57" s="266"/>
      <c r="E57" s="266"/>
      <c r="F57" s="266">
        <v>3164</v>
      </c>
      <c r="G57" s="290"/>
    </row>
    <row r="58" spans="1:7" ht="15.75">
      <c r="A58" s="266"/>
      <c r="B58" s="266"/>
      <c r="C58" s="289"/>
      <c r="D58" s="266"/>
      <c r="E58" s="266"/>
      <c r="F58" s="266">
        <v>13189</v>
      </c>
      <c r="G58" s="290"/>
    </row>
    <row r="59" spans="1:7" ht="15.75">
      <c r="A59" s="266"/>
      <c r="B59" s="266"/>
      <c r="C59" s="289"/>
      <c r="D59" s="266"/>
      <c r="E59" s="266"/>
      <c r="F59" s="266">
        <v>7858</v>
      </c>
      <c r="G59" s="290"/>
    </row>
    <row r="60" spans="1:7" ht="15.75">
      <c r="A60" s="266"/>
      <c r="B60" s="266"/>
      <c r="C60" s="289"/>
      <c r="D60" s="266"/>
      <c r="E60" s="266"/>
      <c r="F60" s="266">
        <v>36740</v>
      </c>
      <c r="G60" s="290"/>
    </row>
    <row r="61" spans="1:7" ht="15.75">
      <c r="A61" s="266"/>
      <c r="B61" s="266"/>
      <c r="C61" s="289"/>
      <c r="D61" s="266"/>
      <c r="E61" s="266"/>
      <c r="F61" s="266">
        <v>5209</v>
      </c>
      <c r="G61" s="290"/>
    </row>
    <row r="62" spans="1:7" ht="15.75">
      <c r="A62" s="266"/>
      <c r="B62" s="266"/>
      <c r="C62" s="289"/>
      <c r="D62" s="266"/>
      <c r="E62" s="266"/>
      <c r="F62" s="266">
        <v>51996</v>
      </c>
      <c r="G62" s="290"/>
    </row>
    <row r="63" spans="1:7" ht="15.75">
      <c r="A63" s="266"/>
      <c r="B63" s="266"/>
      <c r="C63" s="289"/>
      <c r="D63" s="266"/>
      <c r="E63" s="266"/>
      <c r="F63" s="266">
        <v>17774</v>
      </c>
      <c r="G63" s="290"/>
    </row>
    <row r="64" spans="1:7" ht="15.75">
      <c r="A64" s="266"/>
      <c r="B64" s="266"/>
      <c r="C64" s="289"/>
      <c r="D64" s="266"/>
      <c r="E64" s="266"/>
      <c r="F64" s="266">
        <v>216714</v>
      </c>
      <c r="G64" s="290"/>
    </row>
    <row r="65" spans="1:7" ht="15.75">
      <c r="A65" s="266"/>
      <c r="B65" s="266"/>
      <c r="C65" s="289"/>
      <c r="D65" s="266"/>
      <c r="E65" s="266"/>
      <c r="F65" s="266">
        <v>34005</v>
      </c>
      <c r="G65" s="290"/>
    </row>
    <row r="66" spans="1:7" ht="15.75">
      <c r="A66" s="266"/>
      <c r="B66" s="266"/>
      <c r="C66" s="289"/>
      <c r="D66" s="266"/>
      <c r="E66" s="266"/>
      <c r="F66" s="266">
        <v>318639</v>
      </c>
      <c r="G66" s="290"/>
    </row>
    <row r="67" spans="1:7" ht="15.75">
      <c r="A67" s="266"/>
      <c r="B67" s="266"/>
      <c r="C67" s="289"/>
      <c r="D67" s="266"/>
      <c r="E67" s="266"/>
      <c r="F67" s="266">
        <v>1158</v>
      </c>
      <c r="G67" s="290"/>
    </row>
    <row r="68" spans="1:7" ht="15.75">
      <c r="A68" s="266"/>
      <c r="B68" s="266"/>
      <c r="C68" s="289"/>
      <c r="D68" s="266"/>
      <c r="E68" s="266"/>
      <c r="F68" s="266"/>
      <c r="G68" s="290"/>
    </row>
    <row r="69" spans="1:7" ht="15.75">
      <c r="A69" s="266"/>
      <c r="B69" s="266"/>
      <c r="C69" s="289"/>
      <c r="D69" s="266"/>
      <c r="E69" s="266"/>
      <c r="F69" s="266">
        <f>SUM(F53:F68)</f>
        <v>723651</v>
      </c>
      <c r="G69" s="290"/>
    </row>
    <row r="70" spans="1:7" ht="15.75">
      <c r="A70" s="266"/>
      <c r="B70" s="266"/>
      <c r="C70" s="289"/>
      <c r="D70" s="266"/>
      <c r="E70" s="266"/>
      <c r="F70" s="266"/>
      <c r="G70" s="290"/>
    </row>
    <row r="71" spans="1:7" ht="15.75">
      <c r="A71" s="266"/>
      <c r="B71" s="266"/>
      <c r="C71" s="289"/>
      <c r="D71" s="266"/>
      <c r="E71" s="266"/>
      <c r="F71" s="266"/>
      <c r="G71" s="290"/>
    </row>
    <row r="72" spans="1:7" ht="15.75">
      <c r="A72" s="266"/>
      <c r="B72" s="266"/>
      <c r="C72" s="289"/>
      <c r="D72" s="266"/>
      <c r="E72" s="266"/>
      <c r="F72" s="266"/>
      <c r="G72" s="290"/>
    </row>
    <row r="73" spans="1:7" ht="15.75">
      <c r="A73" s="266"/>
      <c r="B73" s="266"/>
      <c r="C73" s="289"/>
      <c r="D73" s="266"/>
      <c r="E73" s="266"/>
      <c r="F73" s="266"/>
      <c r="G73" s="290"/>
    </row>
    <row r="74" spans="1:7" ht="15.75">
      <c r="A74" s="266"/>
      <c r="B74" s="266"/>
      <c r="C74" s="289"/>
      <c r="D74" s="266"/>
      <c r="E74" s="266"/>
      <c r="F74" s="266"/>
      <c r="G74" s="290"/>
    </row>
    <row r="75" spans="1:7" ht="15.75">
      <c r="A75" s="266"/>
      <c r="B75" s="266"/>
      <c r="C75" s="289"/>
      <c r="D75" s="266"/>
      <c r="E75" s="266"/>
      <c r="F75" s="266"/>
      <c r="G75" s="290"/>
    </row>
    <row r="76" spans="1:7" ht="15.75">
      <c r="A76" s="266"/>
      <c r="B76" s="266"/>
      <c r="C76" s="289"/>
      <c r="D76" s="266"/>
      <c r="E76" s="266"/>
      <c r="F76" s="266"/>
      <c r="G76" s="290"/>
    </row>
    <row r="77" spans="1:7" ht="15.75">
      <c r="A77" s="266"/>
      <c r="B77" s="266"/>
      <c r="C77" s="289"/>
      <c r="D77" s="266"/>
      <c r="E77" s="266"/>
      <c r="F77" s="266"/>
      <c r="G77" s="290"/>
    </row>
    <row r="78" spans="1:7" ht="15.75">
      <c r="A78" s="266"/>
      <c r="B78" s="266"/>
      <c r="C78" s="289"/>
      <c r="D78" s="266"/>
      <c r="E78" s="266"/>
      <c r="F78" s="266"/>
      <c r="G78" s="290"/>
    </row>
    <row r="79" spans="1:7" ht="15.75">
      <c r="A79" s="266"/>
      <c r="B79" s="266"/>
      <c r="C79" s="289"/>
      <c r="D79" s="266"/>
      <c r="E79" s="266"/>
      <c r="F79" s="266"/>
      <c r="G79" s="290"/>
    </row>
    <row r="80" spans="1:7" ht="15.75">
      <c r="A80" s="266"/>
      <c r="B80" s="266"/>
      <c r="C80" s="289"/>
      <c r="D80" s="266"/>
      <c r="E80" s="266"/>
      <c r="F80" s="266"/>
      <c r="G80" s="290"/>
    </row>
    <row r="81" spans="1:7" ht="15.75">
      <c r="A81" s="266"/>
      <c r="B81" s="266"/>
      <c r="C81" s="289"/>
      <c r="D81" s="266"/>
      <c r="E81" s="266"/>
      <c r="F81" s="266"/>
      <c r="G81" s="290"/>
    </row>
    <row r="82" spans="1:7" ht="15.75">
      <c r="A82" s="266"/>
      <c r="B82" s="266"/>
      <c r="C82" s="289"/>
      <c r="D82" s="266"/>
      <c r="E82" s="266"/>
      <c r="F82" s="266"/>
      <c r="G82" s="290"/>
    </row>
    <row r="83" spans="1:7" ht="15.75">
      <c r="A83" s="266"/>
      <c r="B83" s="266"/>
      <c r="C83" s="289"/>
      <c r="D83" s="266"/>
      <c r="E83" s="266"/>
      <c r="F83" s="266"/>
      <c r="G83" s="290"/>
    </row>
    <row r="84" spans="1:7" ht="15.75">
      <c r="A84" s="266"/>
      <c r="B84" s="266"/>
      <c r="C84" s="289"/>
      <c r="D84" s="266"/>
      <c r="E84" s="266"/>
      <c r="F84" s="266"/>
      <c r="G84" s="290"/>
    </row>
    <row r="85" spans="1:7" ht="15.75">
      <c r="A85" s="266"/>
      <c r="B85" s="266"/>
      <c r="C85" s="289"/>
      <c r="D85" s="266"/>
      <c r="E85" s="266"/>
      <c r="F85" s="266"/>
      <c r="G85" s="290"/>
    </row>
    <row r="86" spans="1:7" ht="15.75">
      <c r="A86" s="266"/>
      <c r="B86" s="266"/>
      <c r="C86" s="289"/>
      <c r="D86" s="266"/>
      <c r="E86" s="266"/>
      <c r="F86" s="266"/>
      <c r="G86" s="290"/>
    </row>
    <row r="87" spans="1:7" ht="15.75">
      <c r="A87" s="266"/>
      <c r="B87" s="266"/>
      <c r="C87" s="289"/>
      <c r="D87" s="266"/>
      <c r="E87" s="266"/>
      <c r="F87" s="266"/>
      <c r="G87" s="290"/>
    </row>
    <row r="88" spans="1:7" ht="15.75">
      <c r="A88" s="266"/>
      <c r="B88" s="266"/>
      <c r="C88" s="289"/>
      <c r="D88" s="266"/>
      <c r="E88" s="266"/>
      <c r="F88" s="266"/>
      <c r="G88" s="290"/>
    </row>
    <row r="89" spans="1:7" ht="15.75">
      <c r="A89" s="266"/>
      <c r="B89" s="266"/>
      <c r="C89" s="289"/>
      <c r="D89" s="266"/>
      <c r="E89" s="266"/>
      <c r="F89" s="266"/>
      <c r="G89" s="290"/>
    </row>
    <row r="90" spans="1:7" ht="15.75">
      <c r="A90" s="266"/>
      <c r="B90" s="266"/>
      <c r="C90" s="289"/>
      <c r="D90" s="266"/>
      <c r="E90" s="266"/>
      <c r="F90" s="266"/>
      <c r="G90" s="290"/>
    </row>
    <row r="91" spans="1:7" ht="15.75">
      <c r="A91" s="266"/>
      <c r="B91" s="266"/>
      <c r="C91" s="289"/>
      <c r="D91" s="266"/>
      <c r="E91" s="266"/>
      <c r="F91" s="266"/>
      <c r="G91" s="290"/>
    </row>
    <row r="92" spans="1:7" ht="15.75">
      <c r="A92" s="266"/>
      <c r="B92" s="266"/>
      <c r="C92" s="289"/>
      <c r="D92" s="266"/>
      <c r="E92" s="266"/>
      <c r="F92" s="266"/>
      <c r="G92" s="290"/>
    </row>
    <row r="93" spans="1:7" ht="15.75">
      <c r="A93" s="266"/>
      <c r="B93" s="266"/>
      <c r="C93" s="289"/>
      <c r="D93" s="266"/>
      <c r="E93" s="266"/>
      <c r="F93" s="266"/>
      <c r="G93" s="290"/>
    </row>
    <row r="94" spans="1:7" ht="15.75">
      <c r="A94" s="266"/>
      <c r="B94" s="266"/>
      <c r="C94" s="289"/>
      <c r="D94" s="266"/>
      <c r="E94" s="266"/>
      <c r="F94" s="266"/>
      <c r="G94" s="290"/>
    </row>
    <row r="95" spans="1:7" ht="15.75">
      <c r="A95" s="266"/>
      <c r="B95" s="266"/>
      <c r="C95" s="289"/>
      <c r="D95" s="266"/>
      <c r="E95" s="266"/>
      <c r="F95" s="266"/>
      <c r="G95" s="290"/>
    </row>
    <row r="96" spans="1:7" ht="15.75">
      <c r="A96" s="266"/>
      <c r="B96" s="266"/>
      <c r="C96" s="289"/>
      <c r="D96" s="266"/>
      <c r="E96" s="266"/>
      <c r="F96" s="266"/>
      <c r="G96" s="290"/>
    </row>
    <row r="97" spans="1:7" ht="15.75">
      <c r="A97" s="266"/>
      <c r="B97" s="266"/>
      <c r="C97" s="289"/>
      <c r="D97" s="266"/>
      <c r="E97" s="266"/>
      <c r="F97" s="266"/>
      <c r="G97" s="290"/>
    </row>
    <row r="98" spans="1:7" ht="15.75">
      <c r="A98" s="266"/>
      <c r="B98" s="266"/>
      <c r="C98" s="289"/>
      <c r="D98" s="266"/>
      <c r="E98" s="266"/>
      <c r="F98" s="266"/>
      <c r="G98" s="290"/>
    </row>
    <row r="99" spans="1:7" ht="15.75">
      <c r="A99" s="266"/>
      <c r="B99" s="266"/>
      <c r="C99" s="289"/>
      <c r="D99" s="266"/>
      <c r="E99" s="266"/>
      <c r="F99" s="266"/>
      <c r="G99" s="290"/>
    </row>
    <row r="100" spans="1:7" ht="15.75">
      <c r="A100" s="266"/>
      <c r="B100" s="266"/>
      <c r="C100" s="289"/>
      <c r="D100" s="266"/>
      <c r="E100" s="266"/>
      <c r="F100" s="266"/>
      <c r="G100" s="290"/>
    </row>
    <row r="101" spans="1:7" ht="15.75">
      <c r="A101" s="266"/>
      <c r="B101" s="266"/>
      <c r="C101" s="289"/>
      <c r="D101" s="266"/>
      <c r="E101" s="266"/>
      <c r="F101" s="266"/>
      <c r="G101" s="290"/>
    </row>
    <row r="102" spans="1:7" ht="15.75">
      <c r="A102" s="266"/>
      <c r="B102" s="266"/>
      <c r="C102" s="289"/>
      <c r="D102" s="266"/>
      <c r="E102" s="266"/>
      <c r="F102" s="266"/>
      <c r="G102" s="290"/>
    </row>
    <row r="103" spans="1:7" ht="15.75">
      <c r="A103" s="266"/>
      <c r="B103" s="266"/>
      <c r="C103" s="289"/>
      <c r="D103" s="266"/>
      <c r="E103" s="266"/>
      <c r="F103" s="266"/>
      <c r="G103" s="290"/>
    </row>
    <row r="104" spans="1:7" ht="15.75">
      <c r="A104" s="266"/>
      <c r="B104" s="266"/>
      <c r="C104" s="289"/>
      <c r="D104" s="266"/>
      <c r="E104" s="266"/>
      <c r="F104" s="266"/>
      <c r="G104" s="290"/>
    </row>
    <row r="105" spans="1:7" ht="15.75">
      <c r="A105" s="266"/>
      <c r="B105" s="266"/>
      <c r="C105" s="289"/>
      <c r="D105" s="266"/>
      <c r="E105" s="266"/>
      <c r="F105" s="266"/>
      <c r="G105" s="290"/>
    </row>
    <row r="106" spans="1:7" ht="15.75">
      <c r="A106" s="266"/>
      <c r="B106" s="266"/>
      <c r="C106" s="289"/>
      <c r="D106" s="266"/>
      <c r="E106" s="266"/>
      <c r="F106" s="266"/>
      <c r="G106" s="290"/>
    </row>
    <row r="107" spans="1:7" ht="15.75">
      <c r="A107" s="266"/>
      <c r="B107" s="266"/>
      <c r="C107" s="289"/>
      <c r="D107" s="266"/>
      <c r="E107" s="266"/>
      <c r="F107" s="266"/>
      <c r="G107" s="290"/>
    </row>
    <row r="108" spans="1:7" ht="15.75">
      <c r="A108" s="266"/>
      <c r="B108" s="266"/>
      <c r="C108" s="289"/>
      <c r="D108" s="266"/>
      <c r="E108" s="266"/>
      <c r="F108" s="266"/>
      <c r="G108" s="290"/>
    </row>
    <row r="109" spans="1:7" ht="15.75">
      <c r="A109" s="266"/>
      <c r="B109" s="266"/>
      <c r="C109" s="289"/>
      <c r="D109" s="266"/>
      <c r="E109" s="266"/>
      <c r="F109" s="266"/>
      <c r="G109" s="290"/>
    </row>
  </sheetData>
  <sheetProtection/>
  <mergeCells count="5">
    <mergeCell ref="C43:F43"/>
    <mergeCell ref="C20:F20"/>
    <mergeCell ref="C21:G21"/>
    <mergeCell ref="C24:G24"/>
    <mergeCell ref="C36:F36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65" r:id="rId3"/>
  <headerFooter alignWithMargins="0">
    <oddHeader>&amp;R&amp;"Arial,полужирный"&amp;11 &amp;"Arial Narrow,обычный"
</oddHeader>
  </headerFooter>
  <rowBreaks count="1" manualBreakCount="1">
    <brk id="20" max="6" man="1"/>
  </rowBreaks>
  <colBreaks count="1" manualBreakCount="1">
    <brk id="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75" zoomScaleNormal="75" zoomScaleSheetLayoutView="75" zoomScalePageLayoutView="0" workbookViewId="0" topLeftCell="D26">
      <selection activeCell="G58" sqref="G58:G61"/>
    </sheetView>
  </sheetViews>
  <sheetFormatPr defaultColWidth="8.8515625" defaultRowHeight="12.75"/>
  <cols>
    <col min="1" max="1" width="5.57421875" style="58" customWidth="1"/>
    <col min="2" max="2" width="60.7109375" style="58" customWidth="1"/>
    <col min="3" max="3" width="60.7109375" style="75" customWidth="1"/>
    <col min="4" max="4" width="13.00390625" style="58" customWidth="1"/>
    <col min="5" max="5" width="18.28125" style="58" customWidth="1"/>
    <col min="6" max="7" width="18.28125" style="76" customWidth="1"/>
    <col min="8" max="8" width="11.8515625" style="74" bestFit="1" customWidth="1"/>
    <col min="9" max="10" width="8.8515625" style="57" customWidth="1"/>
    <col min="11" max="12" width="8.8515625" style="55" customWidth="1"/>
    <col min="13" max="16384" width="8.8515625" style="58" customWidth="1"/>
  </cols>
  <sheetData>
    <row r="1" spans="2:10" s="55" customFormat="1" ht="15.75">
      <c r="B1" s="77" t="s">
        <v>958</v>
      </c>
      <c r="C1" s="77"/>
      <c r="E1" s="74"/>
      <c r="G1" s="74"/>
      <c r="H1" s="74"/>
      <c r="I1" s="57"/>
      <c r="J1" s="57"/>
    </row>
    <row r="2" spans="1:10" s="55" customFormat="1" ht="15.75" customHeight="1">
      <c r="A2" s="78"/>
      <c r="B2" s="716" t="s">
        <v>959</v>
      </c>
      <c r="C2" s="716"/>
      <c r="D2" s="79"/>
      <c r="E2" s="79"/>
      <c r="G2" s="74"/>
      <c r="H2" s="74"/>
      <c r="I2" s="57"/>
      <c r="J2" s="57"/>
    </row>
    <row r="3" spans="1:7" ht="15.75" customHeight="1">
      <c r="A3" s="55"/>
      <c r="B3" s="55"/>
      <c r="C3" s="73"/>
      <c r="D3" s="55"/>
      <c r="E3" s="55"/>
      <c r="F3" s="74"/>
      <c r="G3" s="74"/>
    </row>
    <row r="4" spans="1:12" s="23" customFormat="1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H4" s="18"/>
      <c r="I4" s="29"/>
      <c r="J4" s="29"/>
      <c r="K4" s="18"/>
      <c r="L4" s="18"/>
    </row>
    <row r="5" spans="1:7" ht="15.75" customHeight="1">
      <c r="A5" s="129">
        <v>1</v>
      </c>
      <c r="B5" s="178" t="s">
        <v>960</v>
      </c>
      <c r="C5" s="131" t="s">
        <v>961</v>
      </c>
      <c r="D5" s="132"/>
      <c r="E5" s="580"/>
      <c r="F5" s="588"/>
      <c r="G5" s="588"/>
    </row>
    <row r="6" spans="1:7" ht="15.75" customHeight="1">
      <c r="A6" s="179" t="s">
        <v>962</v>
      </c>
      <c r="B6" s="180" t="s">
        <v>963</v>
      </c>
      <c r="C6" s="181" t="s">
        <v>964</v>
      </c>
      <c r="D6" s="137" t="s">
        <v>965</v>
      </c>
      <c r="E6" s="581">
        <v>69</v>
      </c>
      <c r="F6" s="587">
        <v>37418</v>
      </c>
      <c r="G6" s="587">
        <v>2581842</v>
      </c>
    </row>
    <row r="7" spans="1:7" ht="15.75" customHeight="1">
      <c r="A7" s="179" t="s">
        <v>966</v>
      </c>
      <c r="B7" s="180" t="s">
        <v>967</v>
      </c>
      <c r="C7" s="181" t="s">
        <v>968</v>
      </c>
      <c r="D7" s="137" t="s">
        <v>965</v>
      </c>
      <c r="E7" s="582" t="s">
        <v>118</v>
      </c>
      <c r="F7" s="587" t="s">
        <v>304</v>
      </c>
      <c r="G7" s="587" t="s">
        <v>304</v>
      </c>
    </row>
    <row r="8" spans="1:7" ht="15.75">
      <c r="A8" s="134" t="s">
        <v>969</v>
      </c>
      <c r="B8" s="180" t="s">
        <v>970</v>
      </c>
      <c r="C8" s="181" t="s">
        <v>971</v>
      </c>
      <c r="D8" s="137" t="s">
        <v>965</v>
      </c>
      <c r="E8" s="581">
        <v>2016</v>
      </c>
      <c r="F8" s="587">
        <v>108332</v>
      </c>
      <c r="G8" s="587">
        <v>218397312</v>
      </c>
    </row>
    <row r="9" spans="1:7" ht="15.75">
      <c r="A9" s="134">
        <v>1.4</v>
      </c>
      <c r="B9" s="180" t="s">
        <v>173</v>
      </c>
      <c r="C9" s="181" t="s">
        <v>174</v>
      </c>
      <c r="D9" s="137" t="s">
        <v>965</v>
      </c>
      <c r="E9" s="581">
        <v>236</v>
      </c>
      <c r="F9" s="587">
        <v>216558</v>
      </c>
      <c r="G9" s="587">
        <v>51107688</v>
      </c>
    </row>
    <row r="10" spans="1:7" ht="15.75">
      <c r="A10" s="134" t="s">
        <v>974</v>
      </c>
      <c r="B10" s="180" t="s">
        <v>972</v>
      </c>
      <c r="C10" s="181" t="s">
        <v>973</v>
      </c>
      <c r="D10" s="137" t="s">
        <v>965</v>
      </c>
      <c r="E10" s="582" t="s">
        <v>118</v>
      </c>
      <c r="F10" s="587" t="s">
        <v>304</v>
      </c>
      <c r="G10" s="587" t="s">
        <v>304</v>
      </c>
    </row>
    <row r="11" spans="1:7" ht="15.75">
      <c r="A11" s="179" t="s">
        <v>977</v>
      </c>
      <c r="B11" s="180" t="s">
        <v>975</v>
      </c>
      <c r="C11" s="181" t="s">
        <v>976</v>
      </c>
      <c r="D11" s="137" t="s">
        <v>965</v>
      </c>
      <c r="E11" s="582" t="s">
        <v>118</v>
      </c>
      <c r="F11" s="587" t="s">
        <v>304</v>
      </c>
      <c r="G11" s="587" t="s">
        <v>304</v>
      </c>
    </row>
    <row r="12" spans="1:7" ht="15.75">
      <c r="A12" s="179" t="s">
        <v>980</v>
      </c>
      <c r="B12" s="180" t="s">
        <v>978</v>
      </c>
      <c r="C12" s="181" t="s">
        <v>979</v>
      </c>
      <c r="D12" s="137" t="s">
        <v>965</v>
      </c>
      <c r="E12" s="582" t="s">
        <v>118</v>
      </c>
      <c r="F12" s="587" t="s">
        <v>304</v>
      </c>
      <c r="G12" s="587" t="s">
        <v>304</v>
      </c>
    </row>
    <row r="13" spans="1:7" ht="15.75">
      <c r="A13" s="179" t="s">
        <v>983</v>
      </c>
      <c r="B13" s="180" t="s">
        <v>981</v>
      </c>
      <c r="C13" s="181" t="s">
        <v>982</v>
      </c>
      <c r="D13" s="137" t="s">
        <v>965</v>
      </c>
      <c r="E13" s="582" t="s">
        <v>118</v>
      </c>
      <c r="F13" s="587" t="s">
        <v>304</v>
      </c>
      <c r="G13" s="587" t="s">
        <v>304</v>
      </c>
    </row>
    <row r="14" spans="1:7" ht="15.75">
      <c r="A14" s="179" t="s">
        <v>986</v>
      </c>
      <c r="B14" s="180" t="s">
        <v>984</v>
      </c>
      <c r="C14" s="181" t="s">
        <v>985</v>
      </c>
      <c r="D14" s="137" t="s">
        <v>965</v>
      </c>
      <c r="E14" s="582" t="s">
        <v>118</v>
      </c>
      <c r="F14" s="587" t="s">
        <v>304</v>
      </c>
      <c r="G14" s="587" t="s">
        <v>304</v>
      </c>
    </row>
    <row r="15" spans="1:7" ht="15.75">
      <c r="A15" s="179" t="s">
        <v>989</v>
      </c>
      <c r="B15" s="180" t="s">
        <v>987</v>
      </c>
      <c r="C15" s="181" t="s">
        <v>988</v>
      </c>
      <c r="D15" s="137" t="s">
        <v>965</v>
      </c>
      <c r="E15" s="582" t="s">
        <v>118</v>
      </c>
      <c r="F15" s="587" t="s">
        <v>304</v>
      </c>
      <c r="G15" s="587" t="s">
        <v>304</v>
      </c>
    </row>
    <row r="16" spans="1:7" ht="15.75">
      <c r="A16" s="174" t="s">
        <v>387</v>
      </c>
      <c r="B16" s="180" t="s">
        <v>175</v>
      </c>
      <c r="C16" s="181" t="s">
        <v>176</v>
      </c>
      <c r="D16" s="137" t="s">
        <v>965</v>
      </c>
      <c r="E16" s="581">
        <v>431</v>
      </c>
      <c r="F16" s="587">
        <v>1049177</v>
      </c>
      <c r="G16" s="587">
        <v>452195287</v>
      </c>
    </row>
    <row r="17" spans="1:7" ht="31.5">
      <c r="A17" s="140">
        <v>2</v>
      </c>
      <c r="B17" s="175" t="s">
        <v>990</v>
      </c>
      <c r="C17" s="139" t="s">
        <v>991</v>
      </c>
      <c r="D17" s="137"/>
      <c r="E17" s="583"/>
      <c r="F17" s="587"/>
      <c r="G17" s="587"/>
    </row>
    <row r="18" spans="1:7" ht="15.75">
      <c r="A18" s="134" t="s">
        <v>992</v>
      </c>
      <c r="B18" s="180" t="s">
        <v>993</v>
      </c>
      <c r="C18" s="181" t="s">
        <v>994</v>
      </c>
      <c r="D18" s="137" t="s">
        <v>855</v>
      </c>
      <c r="E18" s="581">
        <v>4</v>
      </c>
      <c r="F18" s="587">
        <v>89570</v>
      </c>
      <c r="G18" s="587">
        <v>358280</v>
      </c>
    </row>
    <row r="19" spans="1:7" ht="15.75">
      <c r="A19" s="134" t="s">
        <v>995</v>
      </c>
      <c r="B19" s="180" t="s">
        <v>996</v>
      </c>
      <c r="C19" s="181" t="s">
        <v>997</v>
      </c>
      <c r="D19" s="137" t="s">
        <v>855</v>
      </c>
      <c r="E19" s="581">
        <f>94+24</f>
        <v>118</v>
      </c>
      <c r="F19" s="587">
        <v>142040</v>
      </c>
      <c r="G19" s="587">
        <v>16760720</v>
      </c>
    </row>
    <row r="20" spans="1:7" ht="15.75">
      <c r="A20" s="134" t="s">
        <v>998</v>
      </c>
      <c r="B20" s="180" t="s">
        <v>999</v>
      </c>
      <c r="C20" s="181" t="s">
        <v>1000</v>
      </c>
      <c r="D20" s="137" t="s">
        <v>855</v>
      </c>
      <c r="E20" s="581">
        <v>48</v>
      </c>
      <c r="F20" s="587">
        <v>182797</v>
      </c>
      <c r="G20" s="587">
        <v>8774256</v>
      </c>
    </row>
    <row r="21" spans="1:7" ht="15.75">
      <c r="A21" s="179" t="s">
        <v>1001</v>
      </c>
      <c r="B21" s="180" t="s">
        <v>1002</v>
      </c>
      <c r="C21" s="181" t="s">
        <v>1003</v>
      </c>
      <c r="D21" s="137" t="s">
        <v>855</v>
      </c>
      <c r="E21" s="582" t="s">
        <v>118</v>
      </c>
      <c r="F21" s="587" t="s">
        <v>304</v>
      </c>
      <c r="G21" s="587" t="s">
        <v>304</v>
      </c>
    </row>
    <row r="22" spans="1:7" ht="31.5">
      <c r="A22" s="134">
        <v>3</v>
      </c>
      <c r="B22" s="175" t="s">
        <v>1004</v>
      </c>
      <c r="C22" s="139" t="s">
        <v>1005</v>
      </c>
      <c r="D22" s="137"/>
      <c r="E22" s="583"/>
      <c r="F22" s="587"/>
      <c r="G22" s="587"/>
    </row>
    <row r="23" spans="1:7" ht="15.75">
      <c r="A23" s="140" t="s">
        <v>1006</v>
      </c>
      <c r="B23" s="180" t="s">
        <v>1007</v>
      </c>
      <c r="C23" s="181" t="s">
        <v>1008</v>
      </c>
      <c r="D23" s="137" t="s">
        <v>855</v>
      </c>
      <c r="E23" s="581">
        <v>8</v>
      </c>
      <c r="F23" s="587">
        <v>51675</v>
      </c>
      <c r="G23" s="587">
        <v>413400</v>
      </c>
    </row>
    <row r="24" spans="1:7" ht="15.75">
      <c r="A24" s="140" t="s">
        <v>1009</v>
      </c>
      <c r="B24" s="180" t="s">
        <v>1010</v>
      </c>
      <c r="C24" s="181" t="s">
        <v>1011</v>
      </c>
      <c r="D24" s="137" t="s">
        <v>855</v>
      </c>
      <c r="E24" s="581">
        <f>188+24</f>
        <v>212</v>
      </c>
      <c r="F24" s="587">
        <v>56922</v>
      </c>
      <c r="G24" s="587">
        <v>12067464</v>
      </c>
    </row>
    <row r="25" spans="1:7" ht="15.75">
      <c r="A25" s="140" t="s">
        <v>1012</v>
      </c>
      <c r="B25" s="180" t="s">
        <v>1013</v>
      </c>
      <c r="C25" s="181" t="s">
        <v>1014</v>
      </c>
      <c r="D25" s="137" t="s">
        <v>855</v>
      </c>
      <c r="E25" s="581">
        <v>32</v>
      </c>
      <c r="F25" s="587">
        <v>111830</v>
      </c>
      <c r="G25" s="587">
        <v>3578560</v>
      </c>
    </row>
    <row r="26" spans="1:7" ht="15.75">
      <c r="A26" s="134" t="s">
        <v>1015</v>
      </c>
      <c r="B26" s="180" t="s">
        <v>1016</v>
      </c>
      <c r="C26" s="181" t="s">
        <v>1017</v>
      </c>
      <c r="D26" s="137" t="s">
        <v>855</v>
      </c>
      <c r="E26" s="581">
        <v>32</v>
      </c>
      <c r="F26" s="587">
        <v>113067</v>
      </c>
      <c r="G26" s="587">
        <v>3618144</v>
      </c>
    </row>
    <row r="27" spans="1:7" ht="15.75">
      <c r="A27" s="134" t="s">
        <v>1018</v>
      </c>
      <c r="B27" s="180" t="s">
        <v>1019</v>
      </c>
      <c r="C27" s="181" t="s">
        <v>1020</v>
      </c>
      <c r="D27" s="137" t="s">
        <v>855</v>
      </c>
      <c r="E27" s="582" t="s">
        <v>118</v>
      </c>
      <c r="F27" s="587" t="s">
        <v>304</v>
      </c>
      <c r="G27" s="587" t="s">
        <v>304</v>
      </c>
    </row>
    <row r="28" spans="1:7" ht="15.75">
      <c r="A28" s="134">
        <v>4</v>
      </c>
      <c r="B28" s="180" t="s">
        <v>210</v>
      </c>
      <c r="C28" s="181" t="s">
        <v>209</v>
      </c>
      <c r="D28" s="137" t="s">
        <v>965</v>
      </c>
      <c r="E28" s="582">
        <v>39</v>
      </c>
      <c r="F28" s="587">
        <v>18020</v>
      </c>
      <c r="G28" s="587">
        <v>702780</v>
      </c>
    </row>
    <row r="29" spans="1:7" ht="16.5" thickBot="1">
      <c r="A29" s="149"/>
      <c r="B29" s="182"/>
      <c r="C29" s="183"/>
      <c r="D29" s="147"/>
      <c r="E29" s="584"/>
      <c r="F29" s="589"/>
      <c r="G29" s="590"/>
    </row>
    <row r="30" spans="1:7" ht="15.75" customHeight="1" thickBot="1">
      <c r="A30" s="25"/>
      <c r="B30" s="66" t="s">
        <v>1021</v>
      </c>
      <c r="C30" s="721" t="s">
        <v>1022</v>
      </c>
      <c r="D30" s="722"/>
      <c r="E30" s="722"/>
      <c r="F30" s="723"/>
      <c r="G30" s="591">
        <f>SUM(G6:G29)</f>
        <v>770555733</v>
      </c>
    </row>
    <row r="31" spans="1:7" ht="15.75">
      <c r="A31" s="78"/>
      <c r="C31" s="716"/>
      <c r="D31" s="717"/>
      <c r="E31" s="717"/>
      <c r="F31" s="717"/>
      <c r="G31" s="74"/>
    </row>
    <row r="32" spans="1:7" ht="15.75">
      <c r="A32" s="78"/>
      <c r="B32" s="78"/>
      <c r="C32" s="79"/>
      <c r="D32" s="63"/>
      <c r="E32" s="63"/>
      <c r="F32" s="63"/>
      <c r="G32" s="74"/>
    </row>
    <row r="33" spans="1:7" ht="15.75">
      <c r="A33" s="78"/>
      <c r="B33" s="78"/>
      <c r="C33" s="79"/>
      <c r="D33" s="63"/>
      <c r="E33" s="63"/>
      <c r="F33" s="63"/>
      <c r="G33" s="74"/>
    </row>
    <row r="34" spans="1:7" ht="15.75">
      <c r="A34" s="80"/>
      <c r="B34" s="77" t="s">
        <v>958</v>
      </c>
      <c r="C34" s="55"/>
      <c r="D34" s="55"/>
      <c r="E34" s="55"/>
      <c r="F34" s="58"/>
      <c r="G34" s="81"/>
    </row>
    <row r="35" spans="1:7" ht="15.75">
      <c r="A35" s="82"/>
      <c r="B35" s="716" t="s">
        <v>959</v>
      </c>
      <c r="C35" s="717"/>
      <c r="D35" s="717"/>
      <c r="E35" s="717"/>
      <c r="F35" s="63"/>
      <c r="G35" s="72"/>
    </row>
    <row r="36" spans="1:7" ht="15.75">
      <c r="A36" s="82"/>
      <c r="B36" s="82"/>
      <c r="C36" s="79"/>
      <c r="D36" s="63"/>
      <c r="E36" s="63"/>
      <c r="F36" s="63"/>
      <c r="G36" s="72"/>
    </row>
    <row r="37" spans="1:7" ht="38.25" customHeight="1">
      <c r="A37" s="65" t="s">
        <v>1023</v>
      </c>
      <c r="B37" s="65"/>
      <c r="C37" s="25" t="s">
        <v>779</v>
      </c>
      <c r="D37" s="25" t="s">
        <v>1024</v>
      </c>
      <c r="E37" s="25" t="s">
        <v>1025</v>
      </c>
      <c r="F37" s="83" t="s">
        <v>1026</v>
      </c>
      <c r="G37" s="84" t="s">
        <v>1027</v>
      </c>
    </row>
    <row r="38" spans="1:7" ht="17.25" customHeight="1">
      <c r="A38" s="65"/>
      <c r="B38" s="85" t="s">
        <v>0</v>
      </c>
      <c r="C38" s="718" t="s">
        <v>1</v>
      </c>
      <c r="D38" s="719"/>
      <c r="E38" s="719"/>
      <c r="F38" s="719"/>
      <c r="G38" s="720"/>
    </row>
    <row r="39" spans="1:7" ht="31.5">
      <c r="A39" s="184">
        <v>5</v>
      </c>
      <c r="B39" s="178" t="s">
        <v>2</v>
      </c>
      <c r="C39" s="131" t="s">
        <v>3</v>
      </c>
      <c r="D39" s="132" t="s">
        <v>865</v>
      </c>
      <c r="E39" s="585">
        <f>2560.9+283+103+710+58+26+1312+88+2</f>
        <v>5142.9</v>
      </c>
      <c r="F39" s="588">
        <v>24783</v>
      </c>
      <c r="G39" s="588">
        <v>127458969</v>
      </c>
    </row>
    <row r="40" spans="1:7" ht="15.75">
      <c r="A40" s="134">
        <v>6</v>
      </c>
      <c r="B40" s="175" t="s">
        <v>4</v>
      </c>
      <c r="C40" s="139" t="s">
        <v>5</v>
      </c>
      <c r="D40" s="137" t="s">
        <v>6</v>
      </c>
      <c r="E40" s="581">
        <f>3093+2731+2753+462+122+132+2450+960+384+135+9.1</f>
        <v>13231.1</v>
      </c>
      <c r="F40" s="587">
        <v>1922</v>
      </c>
      <c r="G40" s="587">
        <v>25429982</v>
      </c>
    </row>
    <row r="41" spans="1:7" ht="15.75">
      <c r="A41" s="134"/>
      <c r="B41" s="185" t="s">
        <v>7</v>
      </c>
      <c r="C41" s="139" t="s">
        <v>8</v>
      </c>
      <c r="D41" s="137"/>
      <c r="E41" s="586"/>
      <c r="F41" s="587"/>
      <c r="G41" s="587"/>
    </row>
    <row r="42" spans="1:7" ht="15.75">
      <c r="A42" s="134"/>
      <c r="B42" s="185" t="s">
        <v>9</v>
      </c>
      <c r="C42" s="139" t="s">
        <v>10</v>
      </c>
      <c r="D42" s="137"/>
      <c r="E42" s="586"/>
      <c r="F42" s="587"/>
      <c r="G42" s="587"/>
    </row>
    <row r="43" spans="1:7" ht="18.75">
      <c r="A43" s="134">
        <v>7</v>
      </c>
      <c r="B43" s="175" t="s">
        <v>11</v>
      </c>
      <c r="C43" s="139" t="s">
        <v>12</v>
      </c>
      <c r="D43" s="137" t="s">
        <v>865</v>
      </c>
      <c r="E43" s="581">
        <f>50.6+7+11+2</f>
        <v>70.6</v>
      </c>
      <c r="F43" s="587">
        <v>47785</v>
      </c>
      <c r="G43" s="587">
        <v>3392735</v>
      </c>
    </row>
    <row r="44" spans="1:7" ht="18.75">
      <c r="A44" s="134">
        <v>8</v>
      </c>
      <c r="B44" s="175" t="s">
        <v>13</v>
      </c>
      <c r="C44" s="139" t="s">
        <v>14</v>
      </c>
      <c r="D44" s="137" t="s">
        <v>865</v>
      </c>
      <c r="E44" s="581">
        <f>230+42+10+10+4545</f>
        <v>4837</v>
      </c>
      <c r="F44" s="587">
        <v>2740</v>
      </c>
      <c r="G44" s="587">
        <v>13253380</v>
      </c>
    </row>
    <row r="45" spans="1:7" ht="18.75">
      <c r="A45" s="134">
        <v>9</v>
      </c>
      <c r="B45" s="175" t="s">
        <v>15</v>
      </c>
      <c r="C45" s="139" t="s">
        <v>16</v>
      </c>
      <c r="D45" s="137" t="s">
        <v>865</v>
      </c>
      <c r="E45" s="582" t="s">
        <v>118</v>
      </c>
      <c r="F45" s="587" t="s">
        <v>304</v>
      </c>
      <c r="G45" s="587" t="s">
        <v>304</v>
      </c>
    </row>
    <row r="46" spans="1:7" ht="18.75">
      <c r="A46" s="186">
        <v>10</v>
      </c>
      <c r="B46" s="175" t="s">
        <v>17</v>
      </c>
      <c r="C46" s="139" t="s">
        <v>18</v>
      </c>
      <c r="D46" s="137" t="s">
        <v>947</v>
      </c>
      <c r="E46" s="582" t="s">
        <v>118</v>
      </c>
      <c r="F46" s="587" t="s">
        <v>304</v>
      </c>
      <c r="G46" s="587" t="s">
        <v>304</v>
      </c>
    </row>
    <row r="47" spans="1:7" ht="31.5">
      <c r="A47" s="140">
        <v>11</v>
      </c>
      <c r="B47" s="175" t="s">
        <v>19</v>
      </c>
      <c r="C47" s="139" t="s">
        <v>20</v>
      </c>
      <c r="D47" s="137" t="s">
        <v>21</v>
      </c>
      <c r="E47" s="581">
        <v>49</v>
      </c>
      <c r="F47" s="587">
        <v>4966</v>
      </c>
      <c r="G47" s="587">
        <v>243334</v>
      </c>
    </row>
    <row r="48" spans="1:7" ht="15.75">
      <c r="A48" s="140">
        <v>12</v>
      </c>
      <c r="B48" s="175" t="s">
        <v>22</v>
      </c>
      <c r="C48" s="139" t="s">
        <v>23</v>
      </c>
      <c r="D48" s="137" t="s">
        <v>24</v>
      </c>
      <c r="E48" s="581">
        <f>18869+577</f>
        <v>19446</v>
      </c>
      <c r="F48" s="587">
        <v>7067</v>
      </c>
      <c r="G48" s="587">
        <v>137424882</v>
      </c>
    </row>
    <row r="49" spans="1:7" ht="15.75">
      <c r="A49" s="140">
        <v>13</v>
      </c>
      <c r="B49" s="175" t="s">
        <v>25</v>
      </c>
      <c r="C49" s="139" t="s">
        <v>26</v>
      </c>
      <c r="D49" s="137" t="s">
        <v>24</v>
      </c>
      <c r="E49" s="581">
        <v>3072</v>
      </c>
      <c r="F49" s="587">
        <v>7067</v>
      </c>
      <c r="G49" s="587">
        <v>21709824</v>
      </c>
    </row>
    <row r="50" spans="1:7" ht="15.75">
      <c r="A50" s="140">
        <v>14</v>
      </c>
      <c r="B50" s="175" t="s">
        <v>27</v>
      </c>
      <c r="C50" s="139" t="s">
        <v>28</v>
      </c>
      <c r="D50" s="137" t="s">
        <v>21</v>
      </c>
      <c r="E50" s="581">
        <v>49</v>
      </c>
      <c r="F50" s="587">
        <v>4966</v>
      </c>
      <c r="G50" s="587">
        <v>243334</v>
      </c>
    </row>
    <row r="51" spans="1:7" ht="18.75">
      <c r="A51" s="140">
        <v>15</v>
      </c>
      <c r="B51" s="175" t="s">
        <v>29</v>
      </c>
      <c r="C51" s="139" t="s">
        <v>30</v>
      </c>
      <c r="D51" s="137" t="s">
        <v>865</v>
      </c>
      <c r="E51" s="582" t="s">
        <v>118</v>
      </c>
      <c r="F51" s="587" t="s">
        <v>304</v>
      </c>
      <c r="G51" s="587">
        <v>0</v>
      </c>
    </row>
    <row r="52" spans="1:7" ht="15.75">
      <c r="A52" s="140">
        <v>16</v>
      </c>
      <c r="B52" s="141" t="s">
        <v>31</v>
      </c>
      <c r="C52" s="139" t="s">
        <v>32</v>
      </c>
      <c r="D52" s="137" t="s">
        <v>21</v>
      </c>
      <c r="E52" s="582" t="s">
        <v>118</v>
      </c>
      <c r="F52" s="587" t="s">
        <v>304</v>
      </c>
      <c r="G52" s="587">
        <v>0</v>
      </c>
    </row>
    <row r="53" spans="1:7" ht="18.75">
      <c r="A53" s="140">
        <v>17</v>
      </c>
      <c r="B53" s="141" t="s">
        <v>33</v>
      </c>
      <c r="C53" s="139" t="s">
        <v>34</v>
      </c>
      <c r="D53" s="137" t="s">
        <v>865</v>
      </c>
      <c r="E53" s="582">
        <f>0.975+0.06+0.52+0.02</f>
        <v>1.575</v>
      </c>
      <c r="F53" s="587">
        <v>132973</v>
      </c>
      <c r="G53" s="587">
        <v>212756</v>
      </c>
    </row>
    <row r="54" spans="1:7" ht="18.75">
      <c r="A54" s="140">
        <v>18</v>
      </c>
      <c r="B54" s="141" t="s">
        <v>35</v>
      </c>
      <c r="C54" s="139" t="s">
        <v>36</v>
      </c>
      <c r="D54" s="137" t="s">
        <v>865</v>
      </c>
      <c r="E54" s="582" t="s">
        <v>118</v>
      </c>
      <c r="F54" s="587" t="s">
        <v>304</v>
      </c>
      <c r="G54" s="587" t="s">
        <v>304</v>
      </c>
    </row>
    <row r="55" spans="1:7" ht="16.5" thickBot="1">
      <c r="A55" s="144"/>
      <c r="B55" s="144"/>
      <c r="C55" s="146"/>
      <c r="D55" s="147"/>
      <c r="E55" s="147"/>
      <c r="F55" s="589"/>
      <c r="G55" s="590"/>
    </row>
    <row r="56" spans="1:7" ht="16.5" thickBot="1">
      <c r="A56" s="25"/>
      <c r="B56" s="86" t="s">
        <v>37</v>
      </c>
      <c r="C56" s="714" t="s">
        <v>38</v>
      </c>
      <c r="D56" s="714"/>
      <c r="E56" s="714"/>
      <c r="F56" s="715"/>
      <c r="G56" s="591">
        <v>1099924929</v>
      </c>
    </row>
    <row r="57" spans="1:7" ht="15.75">
      <c r="A57" s="69"/>
      <c r="B57" s="69"/>
      <c r="C57" s="63"/>
      <c r="D57" s="69"/>
      <c r="E57" s="69"/>
      <c r="F57" s="54"/>
      <c r="G57" s="54"/>
    </row>
    <row r="58" spans="1:7" ht="15.75">
      <c r="A58" s="55"/>
      <c r="B58" s="55"/>
      <c r="C58" s="73"/>
      <c r="D58" s="55"/>
      <c r="E58" s="55"/>
      <c r="F58" s="74"/>
      <c r="G58" s="74"/>
    </row>
    <row r="59" spans="1:7" ht="15.75">
      <c r="A59" s="55"/>
      <c r="B59" s="55"/>
      <c r="C59" s="73"/>
      <c r="D59" s="55"/>
      <c r="E59" s="55"/>
      <c r="F59" s="74"/>
      <c r="G59" s="74"/>
    </row>
    <row r="60" spans="1:7" ht="15.75">
      <c r="A60" s="55"/>
      <c r="B60" s="55"/>
      <c r="C60" s="73"/>
      <c r="D60" s="55"/>
      <c r="E60" s="55"/>
      <c r="F60" s="74"/>
      <c r="G60" s="74"/>
    </row>
    <row r="61" spans="1:7" ht="15.75">
      <c r="A61" s="55"/>
      <c r="B61" s="55"/>
      <c r="C61" s="73"/>
      <c r="D61" s="55"/>
      <c r="E61" s="55"/>
      <c r="F61" s="74"/>
      <c r="G61" s="74"/>
    </row>
    <row r="62" spans="1:7" ht="15.75">
      <c r="A62" s="55"/>
      <c r="B62" s="55"/>
      <c r="C62" s="73"/>
      <c r="D62" s="55"/>
      <c r="E62" s="55"/>
      <c r="F62" s="74"/>
      <c r="G62" s="74"/>
    </row>
    <row r="63" spans="1:7" ht="15.75">
      <c r="A63" s="55"/>
      <c r="B63" s="55"/>
      <c r="C63" s="73"/>
      <c r="D63" s="55"/>
      <c r="E63" s="55"/>
      <c r="F63" s="74"/>
      <c r="G63" s="74"/>
    </row>
    <row r="64" spans="1:7" ht="15.75">
      <c r="A64" s="55"/>
      <c r="B64" s="55"/>
      <c r="C64" s="73"/>
      <c r="D64" s="55"/>
      <c r="E64" s="55"/>
      <c r="F64" s="74"/>
      <c r="G64" s="74"/>
    </row>
    <row r="65" spans="1:7" ht="15.75">
      <c r="A65" s="55"/>
      <c r="B65" s="55"/>
      <c r="C65" s="73"/>
      <c r="D65" s="55"/>
      <c r="E65" s="55"/>
      <c r="F65" s="74"/>
      <c r="G65" s="74"/>
    </row>
    <row r="66" spans="1:7" ht="15.75">
      <c r="A66" s="55"/>
      <c r="B66" s="55"/>
      <c r="C66" s="73"/>
      <c r="D66" s="55"/>
      <c r="E66" s="55"/>
      <c r="F66" s="74"/>
      <c r="G66" s="74"/>
    </row>
    <row r="67" spans="1:7" ht="15.75">
      <c r="A67" s="55"/>
      <c r="B67" s="55"/>
      <c r="C67" s="73"/>
      <c r="D67" s="55"/>
      <c r="E67" s="55"/>
      <c r="F67" s="74"/>
      <c r="G67" s="74"/>
    </row>
    <row r="68" spans="1:7" ht="15.75">
      <c r="A68" s="55"/>
      <c r="B68" s="55"/>
      <c r="C68" s="73"/>
      <c r="D68" s="55"/>
      <c r="E68" s="55"/>
      <c r="F68" s="74"/>
      <c r="G68" s="74"/>
    </row>
    <row r="69" spans="1:7" ht="15.75">
      <c r="A69" s="55"/>
      <c r="B69" s="55"/>
      <c r="C69" s="73"/>
      <c r="D69" s="55"/>
      <c r="E69" s="55"/>
      <c r="F69" s="74"/>
      <c r="G69" s="74"/>
    </row>
    <row r="70" spans="1:7" ht="15.75">
      <c r="A70" s="55"/>
      <c r="B70" s="55"/>
      <c r="C70" s="73"/>
      <c r="D70" s="55"/>
      <c r="E70" s="55"/>
      <c r="F70" s="74"/>
      <c r="G70" s="74"/>
    </row>
    <row r="71" spans="1:7" ht="15.75">
      <c r="A71" s="55"/>
      <c r="B71" s="55"/>
      <c r="C71" s="73"/>
      <c r="D71" s="55"/>
      <c r="E71" s="55"/>
      <c r="F71" s="74"/>
      <c r="G71" s="74"/>
    </row>
    <row r="72" spans="1:7" ht="15.75">
      <c r="A72" s="55"/>
      <c r="B72" s="55"/>
      <c r="C72" s="73"/>
      <c r="D72" s="55"/>
      <c r="E72" s="55"/>
      <c r="F72" s="74"/>
      <c r="G72" s="74"/>
    </row>
    <row r="73" spans="1:7" ht="15.75">
      <c r="A73" s="55"/>
      <c r="B73" s="55"/>
      <c r="C73" s="73"/>
      <c r="D73" s="55"/>
      <c r="E73" s="55"/>
      <c r="F73" s="74"/>
      <c r="G73" s="74"/>
    </row>
    <row r="74" spans="1:7" ht="15.75">
      <c r="A74" s="55"/>
      <c r="B74" s="55"/>
      <c r="C74" s="73"/>
      <c r="D74" s="55"/>
      <c r="E74" s="55"/>
      <c r="F74" s="74"/>
      <c r="G74" s="74"/>
    </row>
    <row r="75" spans="1:7" ht="15.75">
      <c r="A75" s="55"/>
      <c r="B75" s="55"/>
      <c r="C75" s="73"/>
      <c r="D75" s="55"/>
      <c r="E75" s="55"/>
      <c r="F75" s="74"/>
      <c r="G75" s="74"/>
    </row>
    <row r="76" spans="1:7" ht="15.75">
      <c r="A76" s="55"/>
      <c r="B76" s="55"/>
      <c r="C76" s="73"/>
      <c r="D76" s="55"/>
      <c r="E76" s="55"/>
      <c r="F76" s="74"/>
      <c r="G76" s="74"/>
    </row>
    <row r="77" spans="1:7" ht="15.75">
      <c r="A77" s="55"/>
      <c r="B77" s="55"/>
      <c r="C77" s="73"/>
      <c r="D77" s="55"/>
      <c r="E77" s="55"/>
      <c r="F77" s="74"/>
      <c r="G77" s="74"/>
    </row>
    <row r="78" spans="1:7" ht="15.75">
      <c r="A78" s="55"/>
      <c r="B78" s="55"/>
      <c r="C78" s="73"/>
      <c r="D78" s="55"/>
      <c r="E78" s="55"/>
      <c r="F78" s="74"/>
      <c r="G78" s="74"/>
    </row>
    <row r="79" spans="1:7" ht="15.75">
      <c r="A79" s="55"/>
      <c r="B79" s="55"/>
      <c r="C79" s="73"/>
      <c r="D79" s="55"/>
      <c r="E79" s="55"/>
      <c r="F79" s="74"/>
      <c r="G79" s="74"/>
    </row>
    <row r="80" spans="1:7" ht="15.75">
      <c r="A80" s="55"/>
      <c r="B80" s="55"/>
      <c r="C80" s="73"/>
      <c r="D80" s="55"/>
      <c r="E80" s="55"/>
      <c r="F80" s="74"/>
      <c r="G80" s="74"/>
    </row>
    <row r="81" spans="1:7" ht="15.75">
      <c r="A81" s="55"/>
      <c r="B81" s="55"/>
      <c r="C81" s="73"/>
      <c r="D81" s="55"/>
      <c r="E81" s="55"/>
      <c r="F81" s="74"/>
      <c r="G81" s="74"/>
    </row>
    <row r="82" spans="1:7" ht="15.75">
      <c r="A82" s="55"/>
      <c r="B82" s="55"/>
      <c r="C82" s="73"/>
      <c r="D82" s="55"/>
      <c r="E82" s="55"/>
      <c r="F82" s="74"/>
      <c r="G82" s="74"/>
    </row>
    <row r="83" spans="1:7" ht="15.75">
      <c r="A83" s="55"/>
      <c r="B83" s="55"/>
      <c r="C83" s="73"/>
      <c r="D83" s="55"/>
      <c r="E83" s="55"/>
      <c r="F83" s="74"/>
      <c r="G83" s="74"/>
    </row>
    <row r="84" spans="1:7" ht="15.75">
      <c r="A84" s="55"/>
      <c r="B84" s="55"/>
      <c r="C84" s="73"/>
      <c r="D84" s="55"/>
      <c r="E84" s="55"/>
      <c r="F84" s="74"/>
      <c r="G84" s="74"/>
    </row>
  </sheetData>
  <sheetProtection/>
  <mergeCells count="6">
    <mergeCell ref="C56:F56"/>
    <mergeCell ref="B2:C2"/>
    <mergeCell ref="C31:F31"/>
    <mergeCell ref="B35:E35"/>
    <mergeCell ref="C38:G38"/>
    <mergeCell ref="C30:F30"/>
  </mergeCells>
  <printOptions horizontalCentered="1"/>
  <pageMargins left="0.5905511811023623" right="0.5905511811023623" top="1.01" bottom="0.5905511811023623" header="0.1968503937007874" footer="0.2755905511811024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  <rowBreaks count="1" manualBreakCount="1">
    <brk id="33" max="6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85" zoomScaleSheetLayoutView="85" zoomScalePageLayoutView="70" workbookViewId="0" topLeftCell="C4">
      <selection activeCell="G16" sqref="G16"/>
    </sheetView>
  </sheetViews>
  <sheetFormatPr defaultColWidth="8.851562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8" width="18.28125" style="23" customWidth="1"/>
    <col min="9" max="10" width="8.8515625" style="18" customWidth="1"/>
    <col min="11" max="11" width="8.8515625" style="88" customWidth="1"/>
    <col min="12" max="12" width="14.140625" style="18" customWidth="1"/>
    <col min="13" max="13" width="8.8515625" style="18" customWidth="1"/>
    <col min="14" max="16384" width="8.8515625" style="23" customWidth="1"/>
  </cols>
  <sheetData>
    <row r="1" spans="1:11" s="18" customFormat="1" ht="15.75">
      <c r="A1" s="724" t="s">
        <v>39</v>
      </c>
      <c r="B1" s="724"/>
      <c r="C1" s="724"/>
      <c r="D1" s="87"/>
      <c r="K1" s="88"/>
    </row>
    <row r="2" spans="1:11" s="18" customFormat="1" ht="15.75" customHeight="1">
      <c r="A2" s="725" t="s">
        <v>40</v>
      </c>
      <c r="B2" s="725"/>
      <c r="C2" s="725"/>
      <c r="D2" s="725"/>
      <c r="E2" s="725"/>
      <c r="F2" s="725"/>
      <c r="G2" s="725"/>
      <c r="H2" s="241"/>
      <c r="J2" s="22"/>
      <c r="K2" s="29"/>
    </row>
    <row r="3" spans="1:11" ht="15.75" customHeight="1">
      <c r="A3" s="47"/>
      <c r="B3" s="47"/>
      <c r="C3" s="46"/>
      <c r="D3" s="47"/>
      <c r="E3" s="47"/>
      <c r="F3" s="47"/>
      <c r="G3" s="47"/>
      <c r="H3" s="18"/>
      <c r="J3" s="22"/>
      <c r="K3" s="29"/>
    </row>
    <row r="4" spans="1:11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H4" s="52"/>
      <c r="J4" s="29"/>
      <c r="K4" s="29"/>
    </row>
    <row r="5" spans="1:18" s="33" customFormat="1" ht="18.75" customHeight="1">
      <c r="A5" s="168">
        <v>1</v>
      </c>
      <c r="B5" s="187" t="s">
        <v>41</v>
      </c>
      <c r="C5" s="188" t="s">
        <v>42</v>
      </c>
      <c r="D5" s="132" t="s">
        <v>905</v>
      </c>
      <c r="E5" s="585">
        <f>439609+146147+Q5</f>
        <v>596516.8</v>
      </c>
      <c r="F5" s="593">
        <v>1677</v>
      </c>
      <c r="G5" s="593">
        <v>1000359009</v>
      </c>
      <c r="H5" s="242"/>
      <c r="I5" s="89"/>
      <c r="L5" s="52"/>
      <c r="M5" s="31"/>
      <c r="Q5" s="61">
        <f>342+198+235+558+88+62+240+440+472+472+26+26+750+557+88+62+210+248+248+88+47+472+26+472+26+((2709+1282+2694+1454)*0.2)+88+12+80+482+482+10+10+482+482+10+10+266+266</f>
        <v>10760.8</v>
      </c>
      <c r="R5" s="115" t="s">
        <v>177</v>
      </c>
    </row>
    <row r="6" spans="1:18" s="33" customFormat="1" ht="18.75" customHeight="1">
      <c r="A6" s="170">
        <v>2</v>
      </c>
      <c r="B6" s="189" t="s">
        <v>43</v>
      </c>
      <c r="C6" s="158" t="s">
        <v>44</v>
      </c>
      <c r="D6" s="137" t="s">
        <v>905</v>
      </c>
      <c r="E6" s="592">
        <f>125603</f>
        <v>125603</v>
      </c>
      <c r="F6" s="594">
        <v>1677</v>
      </c>
      <c r="G6" s="594">
        <v>210636231</v>
      </c>
      <c r="H6" s="242"/>
      <c r="I6" s="89"/>
      <c r="J6" s="32"/>
      <c r="K6" s="90"/>
      <c r="L6" s="52"/>
      <c r="M6" s="31"/>
      <c r="Q6" s="91">
        <f>182+135+200+357+231+356+81+81+390+370+122+166+166+87+87+428+461+428+501+450+450+450+450+262+262</f>
        <v>7153</v>
      </c>
      <c r="R6" s="115" t="s">
        <v>178</v>
      </c>
    </row>
    <row r="7" spans="1:17" s="33" customFormat="1" ht="18.75" customHeight="1">
      <c r="A7" s="170">
        <v>3</v>
      </c>
      <c r="B7" s="189" t="s">
        <v>194</v>
      </c>
      <c r="C7" s="158" t="s">
        <v>46</v>
      </c>
      <c r="D7" s="137" t="s">
        <v>905</v>
      </c>
      <c r="E7" s="592">
        <f>(907859+238+238+238+238)*0.18</f>
        <v>163585.97999999998</v>
      </c>
      <c r="F7" s="594">
        <v>6304</v>
      </c>
      <c r="G7" s="594">
        <v>1031246144</v>
      </c>
      <c r="H7" s="242"/>
      <c r="I7" s="89"/>
      <c r="J7" s="32"/>
      <c r="K7" s="90"/>
      <c r="L7" s="52"/>
      <c r="M7" s="31"/>
      <c r="Q7" s="33" t="s">
        <v>395</v>
      </c>
    </row>
    <row r="8" spans="1:18" s="33" customFormat="1" ht="18.75" customHeight="1">
      <c r="A8" s="170" t="s">
        <v>45</v>
      </c>
      <c r="B8" s="189" t="s">
        <v>195</v>
      </c>
      <c r="C8" s="158" t="s">
        <v>47</v>
      </c>
      <c r="D8" s="137" t="s">
        <v>905</v>
      </c>
      <c r="E8" s="592">
        <f>320148*0.2+(1590+899+1020+2552+1045+1967+2302+2302+124+124+3502+2540+377+968+1140+1140+288+2302+124+2302+124+2512+1130+2346+1329+2329+2329+2329+2329+1283+1283)*0.18+(377+68+68+60+68+68)*0.15+Q8</f>
        <v>74693.43000000001</v>
      </c>
      <c r="F8" s="594">
        <v>4558</v>
      </c>
      <c r="G8" s="594">
        <v>340450694</v>
      </c>
      <c r="H8" s="242"/>
      <c r="I8" s="89"/>
      <c r="J8" s="32"/>
      <c r="K8" s="90"/>
      <c r="L8" s="52"/>
      <c r="M8" s="31"/>
      <c r="Q8" s="91">
        <f>12866*0.15</f>
        <v>1929.8999999999999</v>
      </c>
      <c r="R8" s="115" t="s">
        <v>179</v>
      </c>
    </row>
    <row r="9" spans="1:18" s="33" customFormat="1" ht="18.75" customHeight="1">
      <c r="A9" s="170">
        <v>4</v>
      </c>
      <c r="B9" s="189" t="s">
        <v>48</v>
      </c>
      <c r="C9" s="158" t="s">
        <v>49</v>
      </c>
      <c r="D9" s="137" t="s">
        <v>905</v>
      </c>
      <c r="E9" s="592">
        <f>54679+Q9</f>
        <v>56623.09</v>
      </c>
      <c r="F9" s="594">
        <v>1677</v>
      </c>
      <c r="G9" s="594">
        <v>94956771</v>
      </c>
      <c r="H9" s="36"/>
      <c r="I9" s="89"/>
      <c r="J9" s="32"/>
      <c r="K9" s="100"/>
      <c r="L9" s="35"/>
      <c r="M9" s="31"/>
      <c r="Q9" s="116">
        <f>(398+527+575+726+595+920+360+360+820+788+277+333+333+360+360+1004+650+2542+393+804+804+804+804+641+641)*0.11+94</f>
        <v>1944.09</v>
      </c>
      <c r="R9" s="115" t="s">
        <v>394</v>
      </c>
    </row>
    <row r="10" spans="1:13" s="33" customFormat="1" ht="18.75" customHeight="1">
      <c r="A10" s="172">
        <v>5</v>
      </c>
      <c r="B10" s="189" t="s">
        <v>50</v>
      </c>
      <c r="C10" s="158" t="s">
        <v>317</v>
      </c>
      <c r="D10" s="137" t="s">
        <v>905</v>
      </c>
      <c r="E10" s="592">
        <v>3338</v>
      </c>
      <c r="F10" s="594">
        <v>1677</v>
      </c>
      <c r="G10" s="594">
        <v>5597826</v>
      </c>
      <c r="H10" s="36"/>
      <c r="I10" s="89"/>
      <c r="J10" s="32"/>
      <c r="K10" s="90"/>
      <c r="L10" s="31"/>
      <c r="M10" s="92"/>
    </row>
    <row r="11" spans="1:13" s="33" customFormat="1" ht="18.75" customHeight="1">
      <c r="A11" s="172">
        <v>6</v>
      </c>
      <c r="B11" s="189" t="s">
        <v>400</v>
      </c>
      <c r="C11" s="158" t="s">
        <v>396</v>
      </c>
      <c r="D11" s="155" t="s">
        <v>6</v>
      </c>
      <c r="E11" s="592">
        <f>42547+45059</f>
        <v>87606</v>
      </c>
      <c r="F11" s="594">
        <v>190</v>
      </c>
      <c r="G11" s="594">
        <v>16645140</v>
      </c>
      <c r="H11" s="36"/>
      <c r="I11" s="31"/>
      <c r="J11" s="32"/>
      <c r="K11" s="90"/>
      <c r="L11" s="31"/>
      <c r="M11" s="31"/>
    </row>
    <row r="12" spans="1:13" s="33" customFormat="1" ht="18.75" customHeight="1">
      <c r="A12" s="172"/>
      <c r="B12" s="172"/>
      <c r="C12" s="158"/>
      <c r="D12" s="155"/>
      <c r="E12" s="155"/>
      <c r="F12" s="594"/>
      <c r="G12" s="594"/>
      <c r="H12" s="36"/>
      <c r="I12" s="126"/>
      <c r="J12" s="32"/>
      <c r="K12" s="90"/>
      <c r="L12" s="31"/>
      <c r="M12" s="31"/>
    </row>
    <row r="13" spans="1:13" s="33" customFormat="1" ht="18.75" customHeight="1">
      <c r="A13" s="172"/>
      <c r="B13" s="172"/>
      <c r="C13" s="158"/>
      <c r="D13" s="155"/>
      <c r="E13" s="155"/>
      <c r="F13" s="594"/>
      <c r="G13" s="594"/>
      <c r="H13" s="35"/>
      <c r="I13" s="31"/>
      <c r="J13" s="32"/>
      <c r="K13" s="90"/>
      <c r="L13" s="31"/>
      <c r="M13" s="31"/>
    </row>
    <row r="14" spans="1:13" s="33" customFormat="1" ht="18.75" customHeight="1">
      <c r="A14" s="170"/>
      <c r="B14" s="170"/>
      <c r="C14" s="158"/>
      <c r="D14" s="155"/>
      <c r="E14" s="155"/>
      <c r="F14" s="594"/>
      <c r="G14" s="594"/>
      <c r="H14" s="35"/>
      <c r="I14" s="31"/>
      <c r="J14" s="32"/>
      <c r="K14" s="90"/>
      <c r="L14" s="31"/>
      <c r="M14" s="31"/>
    </row>
    <row r="15" spans="1:13" s="33" customFormat="1" ht="18.75" customHeight="1">
      <c r="A15" s="170"/>
      <c r="B15" s="170"/>
      <c r="C15" s="158"/>
      <c r="D15" s="155"/>
      <c r="E15" s="155"/>
      <c r="F15" s="594"/>
      <c r="G15" s="594"/>
      <c r="H15" s="35"/>
      <c r="I15" s="31"/>
      <c r="J15" s="32"/>
      <c r="K15" s="90"/>
      <c r="L15" s="31"/>
      <c r="M15" s="31"/>
    </row>
    <row r="16" spans="1:13" s="33" customFormat="1" ht="18.75" customHeight="1">
      <c r="A16" s="172"/>
      <c r="B16" s="172"/>
      <c r="C16" s="158"/>
      <c r="D16" s="155"/>
      <c r="E16" s="155"/>
      <c r="F16" s="594"/>
      <c r="G16" s="594"/>
      <c r="H16" s="35"/>
      <c r="I16" s="31"/>
      <c r="J16" s="32"/>
      <c r="K16" s="90"/>
      <c r="L16" s="31"/>
      <c r="M16" s="31"/>
    </row>
    <row r="17" spans="1:13" s="33" customFormat="1" ht="18.75" customHeight="1">
      <c r="A17" s="172"/>
      <c r="B17" s="172"/>
      <c r="C17" s="158"/>
      <c r="D17" s="155"/>
      <c r="E17" s="155"/>
      <c r="F17" s="594"/>
      <c r="G17" s="594"/>
      <c r="H17" s="35"/>
      <c r="I17" s="31"/>
      <c r="J17" s="32"/>
      <c r="K17" s="90"/>
      <c r="L17" s="31"/>
      <c r="M17" s="31"/>
    </row>
    <row r="18" spans="1:13" s="33" customFormat="1" ht="18.75" customHeight="1">
      <c r="A18" s="172"/>
      <c r="B18" s="172"/>
      <c r="C18" s="158"/>
      <c r="D18" s="155"/>
      <c r="E18" s="155"/>
      <c r="F18" s="594"/>
      <c r="G18" s="594"/>
      <c r="H18" s="35"/>
      <c r="I18" s="31"/>
      <c r="J18" s="32"/>
      <c r="K18" s="90"/>
      <c r="L18" s="31"/>
      <c r="M18" s="31"/>
    </row>
    <row r="19" spans="1:13" s="33" customFormat="1" ht="18.75" customHeight="1">
      <c r="A19" s="172"/>
      <c r="B19" s="172"/>
      <c r="C19" s="190"/>
      <c r="D19" s="191"/>
      <c r="E19" s="191"/>
      <c r="F19" s="594"/>
      <c r="G19" s="594"/>
      <c r="H19" s="35"/>
      <c r="I19" s="31"/>
      <c r="J19" s="32"/>
      <c r="K19" s="90"/>
      <c r="L19" s="31"/>
      <c r="M19" s="31"/>
    </row>
    <row r="20" spans="1:13" s="33" customFormat="1" ht="18.75" customHeight="1">
      <c r="A20" s="172"/>
      <c r="B20" s="172"/>
      <c r="C20" s="190"/>
      <c r="D20" s="191"/>
      <c r="E20" s="191"/>
      <c r="F20" s="594"/>
      <c r="G20" s="594"/>
      <c r="H20" s="35"/>
      <c r="I20" s="31"/>
      <c r="J20" s="32"/>
      <c r="K20" s="90"/>
      <c r="L20" s="31"/>
      <c r="M20" s="31"/>
    </row>
    <row r="21" spans="1:13" s="33" customFormat="1" ht="18.75" customHeight="1">
      <c r="A21" s="172"/>
      <c r="B21" s="172"/>
      <c r="C21" s="190"/>
      <c r="D21" s="191"/>
      <c r="E21" s="191"/>
      <c r="F21" s="594"/>
      <c r="G21" s="594"/>
      <c r="H21" s="35"/>
      <c r="I21" s="31"/>
      <c r="J21" s="32"/>
      <c r="K21" s="90"/>
      <c r="L21" s="31"/>
      <c r="M21" s="31"/>
    </row>
    <row r="22" spans="1:13" s="33" customFormat="1" ht="18.75" customHeight="1" thickBot="1">
      <c r="A22" s="192"/>
      <c r="B22" s="192"/>
      <c r="C22" s="193"/>
      <c r="D22" s="194"/>
      <c r="E22" s="194"/>
      <c r="F22" s="595"/>
      <c r="G22" s="596"/>
      <c r="H22" s="35"/>
      <c r="I22" s="31"/>
      <c r="J22" s="32"/>
      <c r="K22" s="90"/>
      <c r="L22" s="31"/>
      <c r="M22" s="31"/>
    </row>
    <row r="23" spans="1:13" s="33" customFormat="1" ht="18.75" customHeight="1" thickBot="1">
      <c r="A23" s="93"/>
      <c r="B23" s="94" t="s">
        <v>51</v>
      </c>
      <c r="C23" s="726" t="s">
        <v>52</v>
      </c>
      <c r="D23" s="727"/>
      <c r="E23" s="727"/>
      <c r="F23" s="728"/>
      <c r="G23" s="597">
        <f>SUM(G5:G22)</f>
        <v>2699891815</v>
      </c>
      <c r="H23" s="96"/>
      <c r="I23" s="31"/>
      <c r="J23" s="32"/>
      <c r="K23" s="90"/>
      <c r="L23" s="31"/>
      <c r="M23" s="31"/>
    </row>
    <row r="24" spans="1:13" s="33" customFormat="1" ht="18.75" customHeight="1">
      <c r="A24" s="95"/>
      <c r="B24" s="95"/>
      <c r="C24" s="38"/>
      <c r="D24" s="35"/>
      <c r="E24" s="35"/>
      <c r="F24" s="35"/>
      <c r="G24" s="35"/>
      <c r="H24" s="35"/>
      <c r="I24" s="31"/>
      <c r="J24" s="32"/>
      <c r="K24" s="90"/>
      <c r="L24" s="31"/>
      <c r="M24" s="31"/>
    </row>
    <row r="25" spans="1:11" ht="18.75" customHeight="1">
      <c r="A25" s="37"/>
      <c r="B25" s="37"/>
      <c r="C25" s="729"/>
      <c r="D25" s="708"/>
      <c r="E25" s="708"/>
      <c r="F25" s="708"/>
      <c r="G25" s="96"/>
      <c r="H25" s="96"/>
      <c r="J25" s="22"/>
      <c r="K25" s="29"/>
    </row>
    <row r="26" spans="1:8" ht="15.75" customHeight="1">
      <c r="A26" s="37"/>
      <c r="B26" s="37"/>
      <c r="C26" s="708"/>
      <c r="D26" s="708"/>
      <c r="E26" s="708"/>
      <c r="F26" s="708"/>
      <c r="G26" s="35"/>
      <c r="H26" s="35"/>
    </row>
    <row r="27" spans="1:8" ht="15.75" customHeight="1">
      <c r="A27" s="37"/>
      <c r="B27" s="37"/>
      <c r="C27" s="41"/>
      <c r="D27" s="37"/>
      <c r="E27" s="35"/>
      <c r="F27" s="35"/>
      <c r="G27" s="35"/>
      <c r="H27" s="35"/>
    </row>
    <row r="28" spans="1:8" ht="15.75">
      <c r="A28" s="21"/>
      <c r="B28" s="21"/>
      <c r="C28" s="20"/>
      <c r="D28" s="18"/>
      <c r="E28" s="114"/>
      <c r="F28" s="88"/>
      <c r="G28" s="88"/>
      <c r="H28" s="88"/>
    </row>
    <row r="29" spans="1:8" ht="15.75" customHeight="1">
      <c r="A29" s="42"/>
      <c r="B29" s="42"/>
      <c r="C29" s="40"/>
      <c r="D29" s="37"/>
      <c r="E29" s="37"/>
      <c r="F29" s="37"/>
      <c r="G29" s="37"/>
      <c r="H29" s="37"/>
    </row>
    <row r="30" spans="1:8" ht="15.75" customHeight="1">
      <c r="A30" s="42"/>
      <c r="B30" s="42"/>
      <c r="C30" s="40"/>
      <c r="D30" s="37"/>
      <c r="E30" s="37"/>
      <c r="F30" s="37"/>
      <c r="G30" s="37"/>
      <c r="H30" s="37"/>
    </row>
    <row r="31" spans="1:11" s="18" customFormat="1" ht="15.75" customHeight="1">
      <c r="A31" s="42"/>
      <c r="B31" s="42"/>
      <c r="C31" s="708"/>
      <c r="D31" s="708"/>
      <c r="E31" s="708"/>
      <c r="F31" s="708"/>
      <c r="G31" s="37"/>
      <c r="H31" s="37"/>
      <c r="K31" s="88"/>
    </row>
    <row r="32" spans="3:11" s="18" customFormat="1" ht="15.75">
      <c r="C32" s="20"/>
      <c r="K32" s="88"/>
    </row>
    <row r="33" spans="1:8" ht="15.75">
      <c r="A33" s="21"/>
      <c r="B33" s="21"/>
      <c r="C33" s="20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18"/>
      <c r="E34" s="18"/>
      <c r="F34" s="18"/>
      <c r="G34" s="18"/>
      <c r="H34" s="18"/>
    </row>
    <row r="35" spans="1:8" ht="31.5" customHeight="1">
      <c r="A35" s="37"/>
      <c r="B35" s="37"/>
      <c r="C35" s="35"/>
      <c r="D35" s="35"/>
      <c r="E35" s="35"/>
      <c r="F35" s="37"/>
      <c r="G35" s="37"/>
      <c r="H35" s="37"/>
    </row>
    <row r="36" spans="1:8" ht="15.75" customHeight="1">
      <c r="A36" s="35"/>
      <c r="B36" s="35"/>
      <c r="C36" s="38"/>
      <c r="D36" s="37"/>
      <c r="E36" s="37"/>
      <c r="F36" s="37"/>
      <c r="G36" s="37"/>
      <c r="H36" s="37"/>
    </row>
    <row r="37" spans="1:8" ht="15.75" customHeight="1">
      <c r="A37" s="35"/>
      <c r="B37" s="35"/>
      <c r="C37" s="38"/>
      <c r="D37" s="37"/>
      <c r="E37" s="37"/>
      <c r="F37" s="37"/>
      <c r="G37" s="37"/>
      <c r="H37" s="37"/>
    </row>
    <row r="38" spans="1:8" ht="15.75" customHeight="1">
      <c r="A38" s="39"/>
      <c r="B38" s="39"/>
      <c r="C38" s="40"/>
      <c r="D38" s="35"/>
      <c r="E38" s="35"/>
      <c r="F38" s="35"/>
      <c r="G38" s="35"/>
      <c r="H38" s="35"/>
    </row>
    <row r="39" spans="1:8" ht="15.75" customHeight="1">
      <c r="A39" s="39"/>
      <c r="B39" s="39"/>
      <c r="C39" s="40"/>
      <c r="D39" s="35"/>
      <c r="E39" s="35"/>
      <c r="F39" s="35"/>
      <c r="G39" s="35"/>
      <c r="H39" s="35"/>
    </row>
    <row r="40" spans="1:8" ht="15.75" customHeight="1">
      <c r="A40" s="39"/>
      <c r="B40" s="39"/>
      <c r="C40" s="40"/>
      <c r="D40" s="35"/>
      <c r="E40" s="35"/>
      <c r="F40" s="35"/>
      <c r="G40" s="35"/>
      <c r="H40" s="35"/>
    </row>
    <row r="41" spans="1:8" ht="15.75" customHeight="1">
      <c r="A41" s="35"/>
      <c r="B41" s="35"/>
      <c r="C41" s="38"/>
      <c r="D41" s="35"/>
      <c r="E41" s="35"/>
      <c r="F41" s="35"/>
      <c r="G41" s="35"/>
      <c r="H41" s="35"/>
    </row>
    <row r="42" spans="1:8" ht="15.75" customHeight="1">
      <c r="A42" s="39"/>
      <c r="B42" s="39"/>
      <c r="C42" s="40"/>
      <c r="D42" s="35"/>
      <c r="E42" s="35"/>
      <c r="F42" s="35"/>
      <c r="G42" s="35"/>
      <c r="H42" s="35"/>
    </row>
    <row r="43" spans="1:8" ht="15.75" customHeight="1">
      <c r="A43" s="39"/>
      <c r="B43" s="39"/>
      <c r="C43" s="40"/>
      <c r="D43" s="35"/>
      <c r="E43" s="35"/>
      <c r="F43" s="35"/>
      <c r="G43" s="35"/>
      <c r="H43" s="35"/>
    </row>
    <row r="44" spans="1:8" ht="15.75" customHeight="1">
      <c r="A44" s="39"/>
      <c r="B44" s="39"/>
      <c r="C44" s="40"/>
      <c r="D44" s="35"/>
      <c r="E44" s="35"/>
      <c r="F44" s="35"/>
      <c r="G44" s="35"/>
      <c r="H44" s="35"/>
    </row>
    <row r="45" spans="1:8" ht="15.75" customHeight="1">
      <c r="A45" s="35"/>
      <c r="B45" s="35"/>
      <c r="C45" s="38"/>
      <c r="D45" s="35"/>
      <c r="E45" s="35"/>
      <c r="F45" s="35"/>
      <c r="G45" s="35"/>
      <c r="H45" s="35"/>
    </row>
    <row r="46" spans="1:8" ht="15.75" customHeight="1">
      <c r="A46" s="35"/>
      <c r="B46" s="35"/>
      <c r="C46" s="41"/>
      <c r="D46" s="35"/>
      <c r="E46" s="35"/>
      <c r="F46" s="35"/>
      <c r="G46" s="35"/>
      <c r="H46" s="35"/>
    </row>
    <row r="47" spans="1:8" ht="15.75" customHeight="1">
      <c r="A47" s="35"/>
      <c r="B47" s="35"/>
      <c r="C47" s="41"/>
      <c r="D47" s="35"/>
      <c r="E47" s="35"/>
      <c r="F47" s="35"/>
      <c r="G47" s="35"/>
      <c r="H47" s="35"/>
    </row>
    <row r="48" spans="1:8" ht="31.5" customHeight="1">
      <c r="A48" s="35"/>
      <c r="B48" s="35"/>
      <c r="C48" s="41"/>
      <c r="D48" s="35"/>
      <c r="E48" s="35"/>
      <c r="F48" s="35"/>
      <c r="G48" s="35"/>
      <c r="H48" s="35"/>
    </row>
    <row r="49" spans="1:8" ht="15.75" customHeight="1">
      <c r="A49" s="35"/>
      <c r="B49" s="35"/>
      <c r="C49" s="41"/>
      <c r="D49" s="35"/>
      <c r="E49" s="35"/>
      <c r="F49" s="35"/>
      <c r="G49" s="35"/>
      <c r="H49" s="35"/>
    </row>
    <row r="50" spans="1:8" ht="15.75" customHeight="1">
      <c r="A50" s="37"/>
      <c r="B50" s="37"/>
      <c r="C50" s="41"/>
      <c r="D50" s="37"/>
      <c r="E50" s="37"/>
      <c r="F50" s="42"/>
      <c r="G50" s="37"/>
      <c r="H50" s="37"/>
    </row>
    <row r="51" spans="1:8" ht="15.75" customHeight="1">
      <c r="A51" s="42"/>
      <c r="B51" s="42"/>
      <c r="C51" s="38"/>
      <c r="D51" s="37"/>
      <c r="E51" s="37"/>
      <c r="F51" s="37"/>
      <c r="G51" s="37"/>
      <c r="H51" s="37"/>
    </row>
    <row r="52" spans="1:8" ht="15.75" customHeight="1">
      <c r="A52" s="42"/>
      <c r="B52" s="42"/>
      <c r="C52" s="38"/>
      <c r="D52" s="37"/>
      <c r="E52" s="37"/>
      <c r="F52" s="37"/>
      <c r="G52" s="37"/>
      <c r="H52" s="37"/>
    </row>
    <row r="53" spans="1:8" ht="15.75" customHeight="1">
      <c r="A53" s="37"/>
      <c r="B53" s="37"/>
      <c r="C53" s="38"/>
      <c r="D53" s="37"/>
      <c r="E53" s="37"/>
      <c r="F53" s="37"/>
      <c r="G53" s="37"/>
      <c r="H53" s="37"/>
    </row>
    <row r="54" spans="1:8" ht="15.75" customHeight="1">
      <c r="A54" s="37"/>
      <c r="B54" s="37"/>
      <c r="C54" s="41"/>
      <c r="D54" s="37"/>
      <c r="E54" s="37"/>
      <c r="F54" s="37"/>
      <c r="G54" s="37"/>
      <c r="H54" s="37"/>
    </row>
    <row r="55" spans="1:8" ht="15.75" customHeight="1">
      <c r="A55" s="37"/>
      <c r="B55" s="37"/>
      <c r="C55" s="38"/>
      <c r="D55" s="37"/>
      <c r="E55" s="37"/>
      <c r="F55" s="37"/>
      <c r="G55" s="37"/>
      <c r="H55" s="37"/>
    </row>
    <row r="56" spans="1:8" ht="15.75" customHeight="1">
      <c r="A56" s="42"/>
      <c r="B56" s="42"/>
      <c r="C56" s="40"/>
      <c r="D56" s="37"/>
      <c r="E56" s="37"/>
      <c r="F56" s="37"/>
      <c r="G56" s="37"/>
      <c r="H56" s="37"/>
    </row>
    <row r="57" spans="1:8" ht="15.75" customHeight="1">
      <c r="A57" s="42"/>
      <c r="B57" s="42"/>
      <c r="C57" s="40"/>
      <c r="D57" s="37"/>
      <c r="E57" s="37"/>
      <c r="F57" s="37"/>
      <c r="G57" s="37"/>
      <c r="H57" s="37"/>
    </row>
    <row r="58" spans="1:8" ht="15.75" customHeight="1">
      <c r="A58" s="42"/>
      <c r="B58" s="42"/>
      <c r="C58" s="708"/>
      <c r="D58" s="708"/>
      <c r="E58" s="708"/>
      <c r="F58" s="708"/>
      <c r="G58" s="37"/>
      <c r="H58" s="37"/>
    </row>
    <row r="59" spans="1:8" ht="15.75">
      <c r="A59" s="18"/>
      <c r="B59" s="18"/>
      <c r="C59" s="20"/>
      <c r="D59" s="18"/>
      <c r="E59" s="18"/>
      <c r="F59" s="18"/>
      <c r="G59" s="18"/>
      <c r="H59" s="18"/>
    </row>
    <row r="60" spans="1:8" ht="15.75">
      <c r="A60" s="18"/>
      <c r="B60" s="18"/>
      <c r="C60" s="20"/>
      <c r="D60" s="18"/>
      <c r="E60" s="18"/>
      <c r="F60" s="18"/>
      <c r="G60" s="18"/>
      <c r="H60" s="18"/>
    </row>
    <row r="61" spans="1:8" ht="15.75">
      <c r="A61" s="18"/>
      <c r="B61" s="18"/>
      <c r="C61" s="20"/>
      <c r="D61" s="18"/>
      <c r="E61" s="18"/>
      <c r="F61" s="18"/>
      <c r="G61" s="18"/>
      <c r="H61" s="18"/>
    </row>
    <row r="62" spans="1:8" ht="15.75">
      <c r="A62" s="18"/>
      <c r="B62" s="18"/>
      <c r="C62" s="20"/>
      <c r="D62" s="18"/>
      <c r="E62" s="18"/>
      <c r="F62" s="18"/>
      <c r="G62" s="18"/>
      <c r="H62" s="18"/>
    </row>
    <row r="63" spans="1:8" ht="15.75">
      <c r="A63" s="18"/>
      <c r="B63" s="18"/>
      <c r="C63" s="20"/>
      <c r="D63" s="18"/>
      <c r="E63" s="18"/>
      <c r="F63" s="18"/>
      <c r="G63" s="18"/>
      <c r="H63" s="18"/>
    </row>
    <row r="64" spans="1:8" ht="15.75">
      <c r="A64" s="18"/>
      <c r="B64" s="18"/>
      <c r="C64" s="20"/>
      <c r="D64" s="18"/>
      <c r="E64" s="18"/>
      <c r="F64" s="18"/>
      <c r="G64" s="18"/>
      <c r="H64" s="18"/>
    </row>
    <row r="65" spans="3:11" s="18" customFormat="1" ht="15.75">
      <c r="C65" s="20"/>
      <c r="K65" s="88"/>
    </row>
    <row r="66" spans="3:11" s="18" customFormat="1" ht="15.75">
      <c r="C66" s="20"/>
      <c r="K66" s="88"/>
    </row>
    <row r="67" spans="3:11" s="18" customFormat="1" ht="15.75">
      <c r="C67" s="20"/>
      <c r="K67" s="88"/>
    </row>
    <row r="68" spans="3:11" s="18" customFormat="1" ht="15.75">
      <c r="C68" s="20"/>
      <c r="K68" s="88"/>
    </row>
    <row r="69" spans="3:11" s="18" customFormat="1" ht="15.75">
      <c r="C69" s="20"/>
      <c r="K69" s="88"/>
    </row>
    <row r="70" spans="3:11" s="18" customFormat="1" ht="15.75">
      <c r="C70" s="20"/>
      <c r="K70" s="88"/>
    </row>
    <row r="71" spans="3:11" s="18" customFormat="1" ht="15.75">
      <c r="C71" s="20"/>
      <c r="K71" s="88"/>
    </row>
    <row r="72" spans="3:11" s="18" customFormat="1" ht="15.75">
      <c r="C72" s="20"/>
      <c r="K72" s="88"/>
    </row>
    <row r="73" spans="3:11" s="18" customFormat="1" ht="15.75">
      <c r="C73" s="20"/>
      <c r="K73" s="88"/>
    </row>
    <row r="74" spans="3:11" s="18" customFormat="1" ht="15.75">
      <c r="C74" s="20"/>
      <c r="K74" s="88"/>
    </row>
    <row r="75" spans="3:11" s="18" customFormat="1" ht="15.75">
      <c r="C75" s="20"/>
      <c r="K75" s="88"/>
    </row>
    <row r="76" spans="3:11" s="18" customFormat="1" ht="15.75">
      <c r="C76" s="20"/>
      <c r="K76" s="88"/>
    </row>
    <row r="77" spans="3:11" s="18" customFormat="1" ht="15.75">
      <c r="C77" s="20"/>
      <c r="K77" s="88"/>
    </row>
    <row r="78" spans="3:11" s="18" customFormat="1" ht="15.75">
      <c r="C78" s="20"/>
      <c r="K78" s="88"/>
    </row>
    <row r="79" spans="3:11" s="18" customFormat="1" ht="15.75">
      <c r="C79" s="20"/>
      <c r="K79" s="88"/>
    </row>
    <row r="80" spans="3:11" s="18" customFormat="1" ht="15.75">
      <c r="C80" s="20"/>
      <c r="K80" s="88"/>
    </row>
    <row r="81" spans="3:11" s="18" customFormat="1" ht="15.75">
      <c r="C81" s="20"/>
      <c r="K81" s="88"/>
    </row>
    <row r="82" spans="3:11" s="18" customFormat="1" ht="15.75">
      <c r="C82" s="20"/>
      <c r="K82" s="88"/>
    </row>
    <row r="83" spans="3:11" s="18" customFormat="1" ht="15.75">
      <c r="C83" s="20"/>
      <c r="K83" s="88"/>
    </row>
    <row r="84" spans="3:11" s="18" customFormat="1" ht="15.75">
      <c r="C84" s="20"/>
      <c r="K84" s="88"/>
    </row>
    <row r="85" spans="3:11" s="18" customFormat="1" ht="15.75">
      <c r="C85" s="20"/>
      <c r="K85" s="88"/>
    </row>
    <row r="86" spans="3:11" s="18" customFormat="1" ht="15.75">
      <c r="C86" s="20"/>
      <c r="K86" s="88"/>
    </row>
    <row r="87" spans="3:11" s="18" customFormat="1" ht="15.75">
      <c r="C87" s="20"/>
      <c r="K87" s="88"/>
    </row>
    <row r="88" spans="3:11" s="18" customFormat="1" ht="15.75">
      <c r="C88" s="20"/>
      <c r="K88" s="88"/>
    </row>
    <row r="89" spans="3:11" s="18" customFormat="1" ht="15.75">
      <c r="C89" s="20"/>
      <c r="K89" s="88"/>
    </row>
    <row r="90" spans="3:11" s="18" customFormat="1" ht="15.75">
      <c r="C90" s="20"/>
      <c r="K90" s="88"/>
    </row>
    <row r="91" spans="3:11" s="18" customFormat="1" ht="15.75">
      <c r="C91" s="20"/>
      <c r="K91" s="88"/>
    </row>
    <row r="92" spans="3:11" s="18" customFormat="1" ht="15.75">
      <c r="C92" s="20"/>
      <c r="K92" s="88"/>
    </row>
    <row r="93" spans="3:11" s="18" customFormat="1" ht="15.75">
      <c r="C93" s="20"/>
      <c r="K93" s="88"/>
    </row>
    <row r="94" spans="3:11" s="18" customFormat="1" ht="15.75">
      <c r="C94" s="20"/>
      <c r="K94" s="88"/>
    </row>
    <row r="95" spans="3:11" s="18" customFormat="1" ht="15.75">
      <c r="C95" s="20"/>
      <c r="K95" s="88"/>
    </row>
    <row r="96" spans="3:11" s="18" customFormat="1" ht="15.75">
      <c r="C96" s="20"/>
      <c r="K96" s="88"/>
    </row>
    <row r="97" spans="3:11" s="18" customFormat="1" ht="15.75">
      <c r="C97" s="20"/>
      <c r="K97" s="88"/>
    </row>
    <row r="98" spans="3:11" s="18" customFormat="1" ht="15.75">
      <c r="C98" s="20"/>
      <c r="K98" s="88"/>
    </row>
    <row r="99" spans="3:11" s="18" customFormat="1" ht="15.75">
      <c r="C99" s="20"/>
      <c r="K99" s="88"/>
    </row>
    <row r="100" spans="3:11" s="18" customFormat="1" ht="15.75">
      <c r="C100" s="20"/>
      <c r="K100" s="88"/>
    </row>
    <row r="101" spans="3:11" s="18" customFormat="1" ht="15.75">
      <c r="C101" s="20"/>
      <c r="K101" s="88"/>
    </row>
    <row r="102" spans="3:11" s="18" customFormat="1" ht="15.75">
      <c r="C102" s="20"/>
      <c r="K102" s="88"/>
    </row>
    <row r="103" spans="3:11" s="18" customFormat="1" ht="15.75">
      <c r="C103" s="20"/>
      <c r="K103" s="88"/>
    </row>
    <row r="104" spans="3:11" s="18" customFormat="1" ht="15.75">
      <c r="C104" s="20"/>
      <c r="K104" s="88"/>
    </row>
    <row r="105" spans="3:11" s="18" customFormat="1" ht="15.75">
      <c r="C105" s="20"/>
      <c r="K105" s="88"/>
    </row>
    <row r="106" spans="3:11" s="18" customFormat="1" ht="15.75">
      <c r="C106" s="20"/>
      <c r="K106" s="88"/>
    </row>
    <row r="107" spans="3:11" s="18" customFormat="1" ht="15.75">
      <c r="C107" s="20"/>
      <c r="K107" s="88"/>
    </row>
    <row r="108" spans="3:11" s="18" customFormat="1" ht="15.75">
      <c r="C108" s="20"/>
      <c r="K108" s="88"/>
    </row>
    <row r="109" spans="3:11" s="18" customFormat="1" ht="15.75">
      <c r="C109" s="20"/>
      <c r="K109" s="88"/>
    </row>
    <row r="110" spans="3:11" s="18" customFormat="1" ht="15.75">
      <c r="C110" s="20"/>
      <c r="K110" s="88"/>
    </row>
    <row r="111" spans="3:11" s="18" customFormat="1" ht="15.75">
      <c r="C111" s="20"/>
      <c r="K111" s="88"/>
    </row>
    <row r="112" spans="3:11" s="18" customFormat="1" ht="15.75">
      <c r="C112" s="20"/>
      <c r="K112" s="88"/>
    </row>
    <row r="113" spans="3:11" s="18" customFormat="1" ht="15.75">
      <c r="C113" s="20"/>
      <c r="K113" s="88"/>
    </row>
    <row r="114" spans="3:11" s="18" customFormat="1" ht="15.75">
      <c r="C114" s="20"/>
      <c r="K114" s="88"/>
    </row>
    <row r="115" spans="3:11" s="18" customFormat="1" ht="15.75">
      <c r="C115" s="20"/>
      <c r="K115" s="88"/>
    </row>
    <row r="116" spans="3:11" s="18" customFormat="1" ht="15.75">
      <c r="C116" s="20"/>
      <c r="K116" s="88"/>
    </row>
    <row r="117" spans="3:11" s="18" customFormat="1" ht="15.75">
      <c r="C117" s="20"/>
      <c r="K117" s="88"/>
    </row>
    <row r="118" spans="3:11" s="18" customFormat="1" ht="15.75">
      <c r="C118" s="20"/>
      <c r="K118" s="88"/>
    </row>
    <row r="119" spans="3:11" s="18" customFormat="1" ht="15.75">
      <c r="C119" s="20"/>
      <c r="K119" s="88"/>
    </row>
    <row r="120" spans="3:11" s="18" customFormat="1" ht="15.75">
      <c r="C120" s="20"/>
      <c r="K120" s="88"/>
    </row>
    <row r="121" spans="3:11" s="18" customFormat="1" ht="15.75">
      <c r="C121" s="20"/>
      <c r="K121" s="88"/>
    </row>
    <row r="122" spans="3:11" s="18" customFormat="1" ht="15.75">
      <c r="C122" s="20"/>
      <c r="K122" s="88"/>
    </row>
    <row r="123" spans="3:11" s="18" customFormat="1" ht="15.75">
      <c r="C123" s="20"/>
      <c r="K123" s="88"/>
    </row>
    <row r="124" spans="3:11" s="18" customFormat="1" ht="15.75">
      <c r="C124" s="20"/>
      <c r="K124" s="88"/>
    </row>
  </sheetData>
  <sheetProtection/>
  <mergeCells count="7">
    <mergeCell ref="C58:F58"/>
    <mergeCell ref="A1:C1"/>
    <mergeCell ref="A2:G2"/>
    <mergeCell ref="C23:F23"/>
    <mergeCell ref="C25:F25"/>
    <mergeCell ref="C26:F26"/>
    <mergeCell ref="C31:F31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75" zoomScaleNormal="75" zoomScaleSheetLayoutView="75" zoomScalePageLayoutView="0" workbookViewId="0" topLeftCell="C1">
      <selection activeCell="C8" sqref="C8"/>
    </sheetView>
  </sheetViews>
  <sheetFormatPr defaultColWidth="8.851562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5" width="18.28125" style="23" customWidth="1"/>
    <col min="6" max="7" width="18.28125" style="53" customWidth="1"/>
    <col min="8" max="8" width="8.8515625" style="18" customWidth="1"/>
    <col min="9" max="9" width="11.57421875" style="18" bestFit="1" customWidth="1"/>
    <col min="10" max="10" width="9.7109375" style="88" bestFit="1" customWidth="1"/>
    <col min="11" max="12" width="8.8515625" style="18" customWidth="1"/>
    <col min="13" max="16384" width="8.8515625" style="23" customWidth="1"/>
  </cols>
  <sheetData>
    <row r="1" spans="2:10" s="18" customFormat="1" ht="15.75">
      <c r="B1" s="44" t="s">
        <v>53</v>
      </c>
      <c r="C1" s="20"/>
      <c r="F1" s="45"/>
      <c r="G1" s="45"/>
      <c r="J1" s="88"/>
    </row>
    <row r="2" spans="1:10" s="18" customFormat="1" ht="15.75" customHeight="1">
      <c r="A2" s="21" t="s">
        <v>54</v>
      </c>
      <c r="B2" s="21"/>
      <c r="C2" s="20"/>
      <c r="F2" s="45"/>
      <c r="G2" s="45"/>
      <c r="I2" s="22"/>
      <c r="J2" s="29"/>
    </row>
    <row r="3" spans="1:10" ht="15.75" customHeight="1">
      <c r="A3" s="47"/>
      <c r="B3" s="47"/>
      <c r="C3" s="46"/>
      <c r="D3" s="47"/>
      <c r="E3" s="47"/>
      <c r="F3" s="48"/>
      <c r="G3" s="48"/>
      <c r="I3" s="22"/>
      <c r="J3" s="29"/>
    </row>
    <row r="4" spans="1:10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I4" s="29"/>
      <c r="J4" s="29"/>
    </row>
    <row r="5" spans="1:12" s="98" customFormat="1" ht="18.75" customHeight="1">
      <c r="A5" s="168">
        <v>1</v>
      </c>
      <c r="B5" s="195" t="s">
        <v>55</v>
      </c>
      <c r="C5" s="131" t="s">
        <v>56</v>
      </c>
      <c r="D5" s="132"/>
      <c r="E5" s="580"/>
      <c r="F5" s="575"/>
      <c r="G5" s="575"/>
      <c r="H5" s="97"/>
      <c r="I5" s="32"/>
      <c r="J5" s="90"/>
      <c r="K5" s="97"/>
      <c r="L5" s="97"/>
    </row>
    <row r="6" spans="1:12" s="98" customFormat="1" ht="18.75" customHeight="1">
      <c r="A6" s="170"/>
      <c r="B6" s="196" t="s">
        <v>57</v>
      </c>
      <c r="C6" s="197" t="s">
        <v>58</v>
      </c>
      <c r="D6" s="155" t="s">
        <v>59</v>
      </c>
      <c r="E6" s="581">
        <f>47234+121</f>
        <v>47355</v>
      </c>
      <c r="F6" s="576">
        <v>2800</v>
      </c>
      <c r="G6" s="576">
        <v>132594000</v>
      </c>
      <c r="H6" s="106"/>
      <c r="I6" s="32"/>
      <c r="J6" s="90"/>
      <c r="K6" s="97"/>
      <c r="L6" s="97"/>
    </row>
    <row r="7" spans="1:12" s="98" customFormat="1" ht="18.75" customHeight="1">
      <c r="A7" s="172">
        <v>2</v>
      </c>
      <c r="B7" s="175" t="s">
        <v>196</v>
      </c>
      <c r="C7" s="198" t="s">
        <v>71</v>
      </c>
      <c r="D7" s="155" t="s">
        <v>872</v>
      </c>
      <c r="E7" s="581">
        <f>320148+12866</f>
        <v>333014</v>
      </c>
      <c r="F7" s="576">
        <v>31</v>
      </c>
      <c r="G7" s="576">
        <v>10323434</v>
      </c>
      <c r="H7" s="106"/>
      <c r="I7" s="99"/>
      <c r="J7" s="100"/>
      <c r="K7" s="97"/>
      <c r="L7" s="97"/>
    </row>
    <row r="8" spans="1:12" s="98" customFormat="1" ht="18.75" customHeight="1">
      <c r="A8" s="170" t="s">
        <v>180</v>
      </c>
      <c r="B8" s="175" t="s">
        <v>201</v>
      </c>
      <c r="C8" s="198" t="s">
        <v>72</v>
      </c>
      <c r="D8" s="155" t="s">
        <v>872</v>
      </c>
      <c r="E8" s="581">
        <f>1590+899+1020+2552+1045+1967+2302+2302+3502+2540+968+1140+1140+2302+2302+2512+1130+2346+1329+2329+2329+2329+2329+1283+1283</f>
        <v>46770</v>
      </c>
      <c r="F8" s="576">
        <v>31</v>
      </c>
      <c r="G8" s="576">
        <v>1449870</v>
      </c>
      <c r="H8" s="106"/>
      <c r="I8" s="99"/>
      <c r="J8" s="100"/>
      <c r="K8" s="97"/>
      <c r="L8" s="97"/>
    </row>
    <row r="9" spans="1:12" s="98" customFormat="1" ht="18.75" customHeight="1">
      <c r="A9" s="170" t="s">
        <v>181</v>
      </c>
      <c r="B9" s="175" t="s">
        <v>197</v>
      </c>
      <c r="C9" s="198" t="s">
        <v>73</v>
      </c>
      <c r="D9" s="155" t="s">
        <v>872</v>
      </c>
      <c r="E9" s="581">
        <v>302883</v>
      </c>
      <c r="F9" s="576">
        <v>31</v>
      </c>
      <c r="G9" s="576">
        <v>9389373</v>
      </c>
      <c r="H9" s="106"/>
      <c r="I9" s="101"/>
      <c r="J9" s="100"/>
      <c r="K9" s="97"/>
      <c r="L9" s="97"/>
    </row>
    <row r="10" spans="1:12" s="98" customFormat="1" ht="18.75" customHeight="1">
      <c r="A10" s="170" t="s">
        <v>182</v>
      </c>
      <c r="B10" s="175" t="s">
        <v>60</v>
      </c>
      <c r="C10" s="198" t="s">
        <v>61</v>
      </c>
      <c r="D10" s="155" t="s">
        <v>872</v>
      </c>
      <c r="E10" s="581">
        <v>285699</v>
      </c>
      <c r="F10" s="576">
        <v>31</v>
      </c>
      <c r="G10" s="576">
        <v>8856669</v>
      </c>
      <c r="H10" s="106"/>
      <c r="I10" s="101"/>
      <c r="J10" s="100"/>
      <c r="K10" s="97"/>
      <c r="L10" s="97"/>
    </row>
    <row r="11" spans="1:12" s="98" customFormat="1" ht="18.75" customHeight="1">
      <c r="A11" s="170" t="s">
        <v>183</v>
      </c>
      <c r="B11" s="175" t="s">
        <v>202</v>
      </c>
      <c r="C11" s="198" t="s">
        <v>74</v>
      </c>
      <c r="D11" s="155" t="s">
        <v>872</v>
      </c>
      <c r="E11" s="581">
        <f>1517+799+930+2418+950+1825+2240+2240+3354+2394+920+1080+1080+2240+2240+2322+1007+2067+1231+2249+2249+2249+2249+1244+1244</f>
        <v>44338</v>
      </c>
      <c r="F11" s="576">
        <v>31</v>
      </c>
      <c r="G11" s="576">
        <v>1374478</v>
      </c>
      <c r="H11" s="106"/>
      <c r="I11" s="101"/>
      <c r="J11" s="100"/>
      <c r="K11" s="97"/>
      <c r="L11" s="97"/>
    </row>
    <row r="12" spans="1:12" s="98" customFormat="1" ht="19.5" customHeight="1">
      <c r="A12" s="172">
        <v>3</v>
      </c>
      <c r="B12" s="175" t="s">
        <v>62</v>
      </c>
      <c r="C12" s="198" t="s">
        <v>63</v>
      </c>
      <c r="D12" s="155" t="s">
        <v>59</v>
      </c>
      <c r="E12" s="581">
        <f>302883*0.12</f>
        <v>36345.96</v>
      </c>
      <c r="F12" s="576">
        <v>18490</v>
      </c>
      <c r="G12" s="576">
        <v>672037540</v>
      </c>
      <c r="H12" s="106"/>
      <c r="I12" s="35"/>
      <c r="J12" s="100"/>
      <c r="K12" s="97"/>
      <c r="L12" s="97"/>
    </row>
    <row r="13" spans="1:12" s="98" customFormat="1" ht="18.75" customHeight="1">
      <c r="A13" s="172">
        <v>4</v>
      </c>
      <c r="B13" s="175" t="s">
        <v>198</v>
      </c>
      <c r="C13" s="198" t="s">
        <v>64</v>
      </c>
      <c r="D13" s="155" t="s">
        <v>59</v>
      </c>
      <c r="E13" s="581">
        <f>285699*0.09</f>
        <v>25712.91</v>
      </c>
      <c r="F13" s="576">
        <v>15280</v>
      </c>
      <c r="G13" s="576">
        <v>392894640</v>
      </c>
      <c r="H13" s="106"/>
      <c r="I13" s="35"/>
      <c r="J13" s="100"/>
      <c r="K13" s="97"/>
      <c r="L13" s="97"/>
    </row>
    <row r="14" spans="1:12" s="98" customFormat="1" ht="18.75" customHeight="1">
      <c r="A14" s="170" t="s">
        <v>184</v>
      </c>
      <c r="B14" s="175" t="s">
        <v>203</v>
      </c>
      <c r="C14" s="198" t="s">
        <v>75</v>
      </c>
      <c r="D14" s="155" t="s">
        <v>59</v>
      </c>
      <c r="E14" s="581">
        <f>(1517+799+930+2418+950+1825+2240+2240+3354+2394+920+1080+1080+2240+2240+2322+1007+2067+1231+2249+2249+2249+2249+1244+1244)*0.06</f>
        <v>2660.2799999999997</v>
      </c>
      <c r="F14" s="576">
        <v>15280</v>
      </c>
      <c r="G14" s="576">
        <v>40644800</v>
      </c>
      <c r="H14" s="106"/>
      <c r="I14" s="35"/>
      <c r="J14" s="100"/>
      <c r="K14" s="97"/>
      <c r="L14" s="97"/>
    </row>
    <row r="15" spans="1:12" s="98" customFormat="1" ht="18.75" customHeight="1">
      <c r="A15" s="172">
        <v>5</v>
      </c>
      <c r="B15" s="175" t="s">
        <v>199</v>
      </c>
      <c r="C15" s="198" t="s">
        <v>77</v>
      </c>
      <c r="D15" s="155" t="s">
        <v>59</v>
      </c>
      <c r="E15" s="581">
        <f>285699*0.06</f>
        <v>17141.94</v>
      </c>
      <c r="F15" s="576">
        <v>22682</v>
      </c>
      <c r="G15" s="576">
        <v>388814844</v>
      </c>
      <c r="H15" s="97"/>
      <c r="I15" s="35"/>
      <c r="J15" s="102"/>
      <c r="K15" s="103"/>
      <c r="L15" s="97"/>
    </row>
    <row r="16" spans="1:12" s="98" customFormat="1" ht="18.75" customHeight="1">
      <c r="A16" s="172">
        <v>6</v>
      </c>
      <c r="B16" s="175" t="s">
        <v>187</v>
      </c>
      <c r="C16" s="198" t="s">
        <v>322</v>
      </c>
      <c r="D16" s="155" t="s">
        <v>59</v>
      </c>
      <c r="E16" s="581">
        <f>1911*0.05</f>
        <v>95.55000000000001</v>
      </c>
      <c r="F16" s="576">
        <v>18490</v>
      </c>
      <c r="G16" s="576">
        <v>1775040</v>
      </c>
      <c r="H16" s="97"/>
      <c r="I16" s="35"/>
      <c r="J16" s="102"/>
      <c r="K16" s="103"/>
      <c r="L16" s="97"/>
    </row>
    <row r="17" spans="1:12" s="98" customFormat="1" ht="18.75" customHeight="1">
      <c r="A17" s="170" t="s">
        <v>185</v>
      </c>
      <c r="B17" s="175" t="s">
        <v>67</v>
      </c>
      <c r="C17" s="198" t="s">
        <v>68</v>
      </c>
      <c r="D17" s="155" t="s">
        <v>59</v>
      </c>
      <c r="E17" s="581">
        <f>61.45+6.91+223.19+6.19+81.45+6.91+5.08+3.75+1</f>
        <v>395.93</v>
      </c>
      <c r="F17" s="576">
        <v>18490</v>
      </c>
      <c r="G17" s="576">
        <v>7322040</v>
      </c>
      <c r="H17" s="97"/>
      <c r="I17" s="35"/>
      <c r="J17" s="102"/>
      <c r="K17" s="103"/>
      <c r="L17" s="97"/>
    </row>
    <row r="18" spans="1:12" s="98" customFormat="1" ht="18.75" customHeight="1">
      <c r="A18" s="170" t="s">
        <v>186</v>
      </c>
      <c r="B18" s="175" t="s">
        <v>200</v>
      </c>
      <c r="C18" s="198" t="s">
        <v>76</v>
      </c>
      <c r="D18" s="155" t="s">
        <v>59</v>
      </c>
      <c r="E18" s="581">
        <f>(1517+799+930+2418+377+950+1825+2240+2240+95+95+3354+2394+377+920+1080+1080+280+2240+95+2240+95+2322+1007+4081+1231+52+530+2249+2249+68+68+2249+2249+68+68+1244+1244)*0.05</f>
        <v>2431</v>
      </c>
      <c r="F18" s="576">
        <v>18490</v>
      </c>
      <c r="G18" s="576">
        <v>44949190</v>
      </c>
      <c r="H18" s="106"/>
      <c r="I18" s="35"/>
      <c r="J18" s="102"/>
      <c r="K18" s="103"/>
      <c r="L18" s="97"/>
    </row>
    <row r="19" spans="1:12" s="98" customFormat="1" ht="18.75" customHeight="1">
      <c r="A19" s="170" t="s">
        <v>188</v>
      </c>
      <c r="B19" s="175" t="s">
        <v>205</v>
      </c>
      <c r="C19" s="198" t="s">
        <v>204</v>
      </c>
      <c r="D19" s="155" t="s">
        <v>59</v>
      </c>
      <c r="E19" s="598">
        <f>12866*0.04</f>
        <v>514.64</v>
      </c>
      <c r="F19" s="576">
        <v>18490</v>
      </c>
      <c r="G19" s="576">
        <v>9515693</v>
      </c>
      <c r="H19" s="106"/>
      <c r="I19" s="35"/>
      <c r="J19" s="100"/>
      <c r="K19" s="103"/>
      <c r="L19" s="97"/>
    </row>
    <row r="20" spans="1:12" s="98" customFormat="1" ht="18.75" customHeight="1">
      <c r="A20" s="172">
        <v>7</v>
      </c>
      <c r="B20" s="175" t="s">
        <v>65</v>
      </c>
      <c r="C20" s="198" t="s">
        <v>66</v>
      </c>
      <c r="D20" s="155" t="s">
        <v>59</v>
      </c>
      <c r="E20" s="581" t="s">
        <v>118</v>
      </c>
      <c r="F20" s="576" t="s">
        <v>304</v>
      </c>
      <c r="G20" s="576" t="s">
        <v>304</v>
      </c>
      <c r="H20" s="97"/>
      <c r="I20" s="35"/>
      <c r="J20" s="100"/>
      <c r="K20" s="97"/>
      <c r="L20" s="97"/>
    </row>
    <row r="21" spans="1:12" s="98" customFormat="1" ht="18.75" customHeight="1">
      <c r="A21" s="170" t="s">
        <v>388</v>
      </c>
      <c r="B21" s="175" t="s">
        <v>389</v>
      </c>
      <c r="C21" s="198" t="s">
        <v>323</v>
      </c>
      <c r="D21" s="155" t="s">
        <v>59</v>
      </c>
      <c r="E21" s="581">
        <f>906*0.07</f>
        <v>63.42000000000001</v>
      </c>
      <c r="F21" s="576">
        <v>15280</v>
      </c>
      <c r="G21" s="576">
        <v>962640</v>
      </c>
      <c r="H21" s="97"/>
      <c r="I21" s="35"/>
      <c r="J21" s="100"/>
      <c r="K21" s="97"/>
      <c r="L21" s="97"/>
    </row>
    <row r="22" spans="1:12" s="98" customFormat="1" ht="18.75" customHeight="1" thickBot="1">
      <c r="A22" s="192"/>
      <c r="B22" s="173"/>
      <c r="C22" s="199"/>
      <c r="D22" s="162"/>
      <c r="E22" s="200"/>
      <c r="F22" s="577"/>
      <c r="G22" s="578"/>
      <c r="H22" s="97"/>
      <c r="I22" s="35"/>
      <c r="J22" s="100"/>
      <c r="K22" s="97"/>
      <c r="L22" s="97"/>
    </row>
    <row r="23" spans="1:12" s="109" customFormat="1" ht="15.75" customHeight="1" thickBot="1">
      <c r="A23" s="104"/>
      <c r="B23" s="105" t="s">
        <v>69</v>
      </c>
      <c r="C23" s="730" t="s">
        <v>70</v>
      </c>
      <c r="D23" s="730"/>
      <c r="E23" s="730"/>
      <c r="F23" s="731"/>
      <c r="G23" s="597">
        <f>SUM(G6:G22)</f>
        <v>1722904251</v>
      </c>
      <c r="H23" s="106"/>
      <c r="I23" s="107"/>
      <c r="J23" s="108"/>
      <c r="K23" s="106"/>
      <c r="L23" s="106"/>
    </row>
    <row r="24" spans="1:7" ht="15.75" customHeight="1">
      <c r="A24" s="37"/>
      <c r="B24" s="37"/>
      <c r="C24" s="41"/>
      <c r="D24" s="37"/>
      <c r="E24" s="35"/>
      <c r="F24" s="52"/>
      <c r="G24" s="52"/>
    </row>
    <row r="25" s="18" customFormat="1" ht="15.75" customHeight="1">
      <c r="J25" s="88"/>
    </row>
    <row r="26" spans="1:10" s="18" customFormat="1" ht="15.75" customHeight="1">
      <c r="A26" s="37"/>
      <c r="B26" s="37"/>
      <c r="C26" s="38"/>
      <c r="D26" s="37"/>
      <c r="E26" s="37"/>
      <c r="F26" s="51"/>
      <c r="G26" s="51"/>
      <c r="J26" s="88"/>
    </row>
    <row r="27" spans="1:10" s="18" customFormat="1" ht="15.75" customHeight="1">
      <c r="A27" s="37"/>
      <c r="B27" s="37"/>
      <c r="C27" s="38"/>
      <c r="D27" s="37"/>
      <c r="E27" s="37"/>
      <c r="F27" s="51"/>
      <c r="G27" s="51"/>
      <c r="J27" s="88"/>
    </row>
    <row r="28" spans="1:10" s="18" customFormat="1" ht="15.75" customHeight="1">
      <c r="A28" s="37"/>
      <c r="B28" s="37"/>
      <c r="C28" s="38"/>
      <c r="D28" s="37"/>
      <c r="E28" s="37"/>
      <c r="F28" s="51"/>
      <c r="G28" s="51"/>
      <c r="J28" s="88"/>
    </row>
    <row r="29" spans="1:10" s="18" customFormat="1" ht="15.75" customHeight="1">
      <c r="A29" s="42"/>
      <c r="B29" s="42"/>
      <c r="C29" s="40"/>
      <c r="D29" s="37"/>
      <c r="E29" s="37"/>
      <c r="F29" s="51"/>
      <c r="G29" s="51"/>
      <c r="J29" s="88"/>
    </row>
    <row r="30" spans="1:10" s="18" customFormat="1" ht="15.75" customHeight="1">
      <c r="A30" s="42"/>
      <c r="B30" s="42"/>
      <c r="C30" s="40"/>
      <c r="D30" s="37"/>
      <c r="E30" s="37"/>
      <c r="F30" s="51"/>
      <c r="G30" s="51"/>
      <c r="J30" s="88"/>
    </row>
    <row r="31" spans="1:10" s="18" customFormat="1" ht="15.75" customHeight="1">
      <c r="A31" s="42"/>
      <c r="B31" s="42"/>
      <c r="C31" s="708"/>
      <c r="D31" s="708"/>
      <c r="E31" s="708"/>
      <c r="F31" s="708"/>
      <c r="G31" s="51"/>
      <c r="J31" s="88"/>
    </row>
    <row r="32" spans="3:10" s="18" customFormat="1" ht="15.75">
      <c r="C32" s="20"/>
      <c r="F32" s="45"/>
      <c r="G32" s="45"/>
      <c r="J32" s="88"/>
    </row>
    <row r="33" spans="1:7" ht="15.75">
      <c r="A33" s="21"/>
      <c r="B33" s="21"/>
      <c r="C33" s="20"/>
      <c r="D33" s="18"/>
      <c r="E33" s="18"/>
      <c r="F33" s="45"/>
      <c r="G33" s="45"/>
    </row>
    <row r="34" spans="1:7" ht="15.75">
      <c r="A34" s="18"/>
      <c r="B34" s="18"/>
      <c r="C34" s="20"/>
      <c r="D34" s="18"/>
      <c r="E34" s="18"/>
      <c r="F34" s="45"/>
      <c r="G34" s="45"/>
    </row>
    <row r="35" spans="1:7" ht="31.5" customHeight="1">
      <c r="A35" s="37"/>
      <c r="B35" s="37"/>
      <c r="C35" s="35"/>
      <c r="D35" s="35"/>
      <c r="E35" s="35"/>
      <c r="F35" s="51"/>
      <c r="G35" s="51"/>
    </row>
    <row r="36" spans="1:7" ht="15.75" customHeight="1">
      <c r="A36" s="35"/>
      <c r="B36" s="35"/>
      <c r="C36" s="38"/>
      <c r="D36" s="37"/>
      <c r="E36" s="37"/>
      <c r="F36" s="51"/>
      <c r="G36" s="51"/>
    </row>
    <row r="37" spans="1:7" ht="15.75" customHeight="1">
      <c r="A37" s="35"/>
      <c r="B37" s="35"/>
      <c r="C37" s="38"/>
      <c r="D37" s="37"/>
      <c r="E37" s="37"/>
      <c r="F37" s="51"/>
      <c r="G37" s="51"/>
    </row>
    <row r="38" spans="1:7" ht="15.75" customHeight="1">
      <c r="A38" s="39"/>
      <c r="B38" s="39"/>
      <c r="C38" s="40"/>
      <c r="D38" s="35"/>
      <c r="E38" s="35"/>
      <c r="F38" s="52"/>
      <c r="G38" s="52"/>
    </row>
    <row r="39" spans="1:7" ht="15.75" customHeight="1">
      <c r="A39" s="39"/>
      <c r="B39" s="39"/>
      <c r="C39" s="40"/>
      <c r="D39" s="35"/>
      <c r="E39" s="35"/>
      <c r="F39" s="52"/>
      <c r="G39" s="52"/>
    </row>
    <row r="40" spans="1:7" ht="15.75" customHeight="1">
      <c r="A40" s="39"/>
      <c r="B40" s="39"/>
      <c r="C40" s="40"/>
      <c r="D40" s="35"/>
      <c r="E40" s="35"/>
      <c r="F40" s="52"/>
      <c r="G40" s="52"/>
    </row>
    <row r="41" spans="1:7" ht="15.75" customHeight="1">
      <c r="A41" s="35"/>
      <c r="B41" s="35"/>
      <c r="C41" s="38"/>
      <c r="D41" s="35"/>
      <c r="E41" s="35"/>
      <c r="F41" s="52"/>
      <c r="G41" s="52"/>
    </row>
    <row r="42" spans="1:7" ht="15.75" customHeight="1">
      <c r="A42" s="39"/>
      <c r="B42" s="39"/>
      <c r="C42" s="40"/>
      <c r="D42" s="35"/>
      <c r="E42" s="35"/>
      <c r="F42" s="52"/>
      <c r="G42" s="52"/>
    </row>
    <row r="43" spans="1:7" ht="15.75" customHeight="1">
      <c r="A43" s="39"/>
      <c r="B43" s="39"/>
      <c r="C43" s="40"/>
      <c r="D43" s="35"/>
      <c r="E43" s="35"/>
      <c r="F43" s="52"/>
      <c r="G43" s="52"/>
    </row>
    <row r="44" spans="1:7" ht="15.75" customHeight="1">
      <c r="A44" s="39"/>
      <c r="B44" s="39"/>
      <c r="C44" s="40"/>
      <c r="D44" s="35"/>
      <c r="E44" s="35"/>
      <c r="F44" s="52"/>
      <c r="G44" s="52"/>
    </row>
    <row r="45" spans="1:7" ht="15.75" customHeight="1">
      <c r="A45" s="35"/>
      <c r="B45" s="35"/>
      <c r="C45" s="38"/>
      <c r="D45" s="35"/>
      <c r="E45" s="35"/>
      <c r="F45" s="52"/>
      <c r="G45" s="52"/>
    </row>
    <row r="46" spans="1:7" ht="15.75" customHeight="1">
      <c r="A46" s="35"/>
      <c r="B46" s="35"/>
      <c r="C46" s="41"/>
      <c r="D46" s="35"/>
      <c r="E46" s="35"/>
      <c r="F46" s="52"/>
      <c r="G46" s="52"/>
    </row>
    <row r="47" spans="1:7" ht="15.75" customHeight="1">
      <c r="A47" s="35"/>
      <c r="B47" s="35"/>
      <c r="C47" s="41"/>
      <c r="D47" s="35"/>
      <c r="E47" s="35"/>
      <c r="F47" s="52"/>
      <c r="G47" s="52"/>
    </row>
    <row r="48" spans="1:7" ht="31.5" customHeight="1">
      <c r="A48" s="35"/>
      <c r="B48" s="35"/>
      <c r="C48" s="41"/>
      <c r="D48" s="35"/>
      <c r="E48" s="35"/>
      <c r="F48" s="52"/>
      <c r="G48" s="52"/>
    </row>
    <row r="49" spans="1:7" ht="15.75" customHeight="1">
      <c r="A49" s="35"/>
      <c r="B49" s="35"/>
      <c r="C49" s="41"/>
      <c r="D49" s="35"/>
      <c r="E49" s="35"/>
      <c r="F49" s="52"/>
      <c r="G49" s="52"/>
    </row>
    <row r="50" spans="1:7" ht="15.75" customHeight="1">
      <c r="A50" s="37"/>
      <c r="B50" s="37"/>
      <c r="C50" s="41"/>
      <c r="D50" s="37"/>
      <c r="E50" s="37"/>
      <c r="F50" s="110"/>
      <c r="G50" s="51"/>
    </row>
    <row r="51" spans="1:7" ht="15.75" customHeight="1">
      <c r="A51" s="42"/>
      <c r="B51" s="42"/>
      <c r="C51" s="38"/>
      <c r="D51" s="37"/>
      <c r="E51" s="37"/>
      <c r="F51" s="51"/>
      <c r="G51" s="51"/>
    </row>
    <row r="52" spans="1:7" ht="15.75" customHeight="1">
      <c r="A52" s="42"/>
      <c r="B52" s="42"/>
      <c r="C52" s="38"/>
      <c r="D52" s="37"/>
      <c r="E52" s="37"/>
      <c r="F52" s="51"/>
      <c r="G52" s="51"/>
    </row>
    <row r="53" spans="1:7" ht="15.75" customHeight="1">
      <c r="A53" s="37"/>
      <c r="B53" s="37"/>
      <c r="C53" s="38"/>
      <c r="D53" s="37"/>
      <c r="E53" s="37"/>
      <c r="F53" s="51"/>
      <c r="G53" s="51"/>
    </row>
    <row r="54" spans="1:7" ht="15.75" customHeight="1">
      <c r="A54" s="37"/>
      <c r="B54" s="37"/>
      <c r="C54" s="41"/>
      <c r="D54" s="37"/>
      <c r="E54" s="37"/>
      <c r="F54" s="51"/>
      <c r="G54" s="51"/>
    </row>
    <row r="55" spans="1:7" ht="15.75" customHeight="1">
      <c r="A55" s="37"/>
      <c r="B55" s="37"/>
      <c r="C55" s="38"/>
      <c r="D55" s="37"/>
      <c r="E55" s="37"/>
      <c r="F55" s="51"/>
      <c r="G55" s="51"/>
    </row>
    <row r="56" spans="1:7" ht="15.75" customHeight="1">
      <c r="A56" s="42"/>
      <c r="B56" s="42"/>
      <c r="C56" s="40"/>
      <c r="D56" s="37"/>
      <c r="E56" s="37"/>
      <c r="F56" s="51"/>
      <c r="G56" s="51"/>
    </row>
    <row r="57" spans="1:7" ht="15.75" customHeight="1">
      <c r="A57" s="42"/>
      <c r="B57" s="42"/>
      <c r="C57" s="40"/>
      <c r="D57" s="37"/>
      <c r="E57" s="37"/>
      <c r="F57" s="51"/>
      <c r="G57" s="51"/>
    </row>
    <row r="58" spans="1:7" ht="15.75" customHeight="1">
      <c r="A58" s="42"/>
      <c r="B58" s="42"/>
      <c r="C58" s="708"/>
      <c r="D58" s="708"/>
      <c r="E58" s="708"/>
      <c r="F58" s="708"/>
      <c r="G58" s="51"/>
    </row>
    <row r="59" spans="1:7" ht="15.75">
      <c r="A59" s="18"/>
      <c r="B59" s="18"/>
      <c r="C59" s="20"/>
      <c r="D59" s="18"/>
      <c r="E59" s="18"/>
      <c r="F59" s="45"/>
      <c r="G59" s="45"/>
    </row>
    <row r="60" spans="1:7" ht="15.75">
      <c r="A60" s="18"/>
      <c r="B60" s="18"/>
      <c r="C60" s="20"/>
      <c r="D60" s="18"/>
      <c r="E60" s="18"/>
      <c r="F60" s="45"/>
      <c r="G60" s="45"/>
    </row>
    <row r="61" spans="1:7" ht="15.75">
      <c r="A61" s="18"/>
      <c r="B61" s="18"/>
      <c r="C61" s="20"/>
      <c r="D61" s="18"/>
      <c r="E61" s="18"/>
      <c r="F61" s="45"/>
      <c r="G61" s="45"/>
    </row>
    <row r="62" spans="1:7" ht="15.75">
      <c r="A62" s="18"/>
      <c r="B62" s="18"/>
      <c r="C62" s="20"/>
      <c r="D62" s="18"/>
      <c r="E62" s="18"/>
      <c r="F62" s="45"/>
      <c r="G62" s="45"/>
    </row>
    <row r="63" spans="1:7" ht="15.75">
      <c r="A63" s="18"/>
      <c r="B63" s="18"/>
      <c r="C63" s="20"/>
      <c r="D63" s="18"/>
      <c r="E63" s="18"/>
      <c r="F63" s="45"/>
      <c r="G63" s="45"/>
    </row>
    <row r="64" spans="1:7" ht="15.75">
      <c r="A64" s="18"/>
      <c r="B64" s="18"/>
      <c r="C64" s="20"/>
      <c r="D64" s="18"/>
      <c r="E64" s="18"/>
      <c r="F64" s="45"/>
      <c r="G64" s="45"/>
    </row>
    <row r="65" spans="3:10" s="18" customFormat="1" ht="15.75">
      <c r="C65" s="20"/>
      <c r="F65" s="45"/>
      <c r="G65" s="45"/>
      <c r="J65" s="88"/>
    </row>
    <row r="66" spans="3:10" s="18" customFormat="1" ht="15.75">
      <c r="C66" s="20"/>
      <c r="F66" s="45"/>
      <c r="G66" s="45"/>
      <c r="J66" s="88"/>
    </row>
    <row r="67" spans="3:10" s="18" customFormat="1" ht="15.75">
      <c r="C67" s="20"/>
      <c r="F67" s="45"/>
      <c r="G67" s="45"/>
      <c r="J67" s="88"/>
    </row>
    <row r="68" spans="3:10" s="18" customFormat="1" ht="15.75">
      <c r="C68" s="20"/>
      <c r="F68" s="45"/>
      <c r="G68" s="45"/>
      <c r="J68" s="88"/>
    </row>
    <row r="69" spans="3:10" s="18" customFormat="1" ht="15.75">
      <c r="C69" s="20"/>
      <c r="F69" s="45"/>
      <c r="G69" s="45"/>
      <c r="J69" s="88"/>
    </row>
    <row r="70" spans="3:10" s="18" customFormat="1" ht="15.75">
      <c r="C70" s="20"/>
      <c r="F70" s="45"/>
      <c r="G70" s="45"/>
      <c r="J70" s="88"/>
    </row>
    <row r="71" spans="3:10" s="18" customFormat="1" ht="15.75">
      <c r="C71" s="20"/>
      <c r="F71" s="45"/>
      <c r="G71" s="45"/>
      <c r="J71" s="88"/>
    </row>
    <row r="72" spans="3:10" s="18" customFormat="1" ht="15.75">
      <c r="C72" s="20"/>
      <c r="F72" s="45"/>
      <c r="G72" s="45"/>
      <c r="J72" s="88"/>
    </row>
    <row r="73" spans="3:10" s="18" customFormat="1" ht="15.75">
      <c r="C73" s="20"/>
      <c r="F73" s="45"/>
      <c r="G73" s="45"/>
      <c r="J73" s="88"/>
    </row>
    <row r="74" spans="3:10" s="18" customFormat="1" ht="15.75">
      <c r="C74" s="20"/>
      <c r="F74" s="45"/>
      <c r="G74" s="45"/>
      <c r="J74" s="88"/>
    </row>
    <row r="75" spans="3:10" s="18" customFormat="1" ht="15.75">
      <c r="C75" s="20"/>
      <c r="F75" s="45"/>
      <c r="G75" s="45"/>
      <c r="J75" s="88"/>
    </row>
    <row r="76" spans="3:10" s="18" customFormat="1" ht="15.75">
      <c r="C76" s="20"/>
      <c r="F76" s="45"/>
      <c r="G76" s="45"/>
      <c r="J76" s="88"/>
    </row>
    <row r="77" spans="3:10" s="18" customFormat="1" ht="15.75">
      <c r="C77" s="20"/>
      <c r="F77" s="45"/>
      <c r="G77" s="45"/>
      <c r="J77" s="88"/>
    </row>
    <row r="78" spans="3:10" s="18" customFormat="1" ht="15.75">
      <c r="C78" s="20"/>
      <c r="F78" s="45"/>
      <c r="G78" s="45"/>
      <c r="J78" s="88"/>
    </row>
    <row r="79" spans="3:10" s="18" customFormat="1" ht="15.75">
      <c r="C79" s="20"/>
      <c r="F79" s="45"/>
      <c r="G79" s="45"/>
      <c r="J79" s="88"/>
    </row>
    <row r="80" spans="3:10" s="18" customFormat="1" ht="15.75">
      <c r="C80" s="20"/>
      <c r="F80" s="45"/>
      <c r="G80" s="45"/>
      <c r="J80" s="88"/>
    </row>
    <row r="81" spans="3:10" s="18" customFormat="1" ht="15.75">
      <c r="C81" s="20"/>
      <c r="F81" s="45"/>
      <c r="G81" s="45"/>
      <c r="J81" s="88"/>
    </row>
    <row r="82" spans="3:10" s="18" customFormat="1" ht="15.75">
      <c r="C82" s="20"/>
      <c r="F82" s="45"/>
      <c r="G82" s="45"/>
      <c r="J82" s="88"/>
    </row>
    <row r="83" spans="3:10" s="18" customFormat="1" ht="15.75">
      <c r="C83" s="20"/>
      <c r="F83" s="45"/>
      <c r="G83" s="45"/>
      <c r="J83" s="88"/>
    </row>
    <row r="84" spans="3:10" s="18" customFormat="1" ht="15.75">
      <c r="C84" s="20"/>
      <c r="F84" s="45"/>
      <c r="G84" s="45"/>
      <c r="J84" s="88"/>
    </row>
    <row r="85" spans="3:10" s="18" customFormat="1" ht="15.75">
      <c r="C85" s="20"/>
      <c r="F85" s="45"/>
      <c r="G85" s="45"/>
      <c r="J85" s="88"/>
    </row>
    <row r="86" spans="3:10" s="18" customFormat="1" ht="15.75">
      <c r="C86" s="20"/>
      <c r="F86" s="45"/>
      <c r="G86" s="45"/>
      <c r="J86" s="88"/>
    </row>
    <row r="87" spans="3:10" s="18" customFormat="1" ht="15.75">
      <c r="C87" s="20"/>
      <c r="F87" s="45"/>
      <c r="G87" s="45"/>
      <c r="J87" s="88"/>
    </row>
    <row r="88" spans="3:10" s="18" customFormat="1" ht="15.75">
      <c r="C88" s="20"/>
      <c r="F88" s="45"/>
      <c r="G88" s="45"/>
      <c r="J88" s="88"/>
    </row>
    <row r="89" spans="3:10" s="18" customFormat="1" ht="15.75">
      <c r="C89" s="20"/>
      <c r="F89" s="45"/>
      <c r="G89" s="45"/>
      <c r="J89" s="88"/>
    </row>
    <row r="90" spans="3:10" s="18" customFormat="1" ht="15.75">
      <c r="C90" s="20"/>
      <c r="F90" s="45"/>
      <c r="G90" s="45"/>
      <c r="J90" s="88"/>
    </row>
    <row r="91" spans="3:10" s="18" customFormat="1" ht="15.75">
      <c r="C91" s="20"/>
      <c r="F91" s="45"/>
      <c r="G91" s="45"/>
      <c r="J91" s="88"/>
    </row>
    <row r="92" spans="3:10" s="18" customFormat="1" ht="15.75">
      <c r="C92" s="20"/>
      <c r="F92" s="45"/>
      <c r="G92" s="45"/>
      <c r="J92" s="88"/>
    </row>
    <row r="93" spans="3:10" s="18" customFormat="1" ht="15.75">
      <c r="C93" s="20"/>
      <c r="F93" s="45"/>
      <c r="G93" s="45"/>
      <c r="J93" s="88"/>
    </row>
    <row r="94" spans="3:10" s="18" customFormat="1" ht="15.75">
      <c r="C94" s="20"/>
      <c r="F94" s="45"/>
      <c r="G94" s="45"/>
      <c r="J94" s="88"/>
    </row>
    <row r="95" spans="3:10" s="18" customFormat="1" ht="15.75">
      <c r="C95" s="20"/>
      <c r="F95" s="45"/>
      <c r="G95" s="45"/>
      <c r="J95" s="88"/>
    </row>
    <row r="96" spans="3:10" s="18" customFormat="1" ht="15.75">
      <c r="C96" s="20"/>
      <c r="F96" s="45"/>
      <c r="G96" s="45"/>
      <c r="J96" s="88"/>
    </row>
    <row r="97" spans="3:10" s="18" customFormat="1" ht="15.75">
      <c r="C97" s="20"/>
      <c r="F97" s="45"/>
      <c r="G97" s="45"/>
      <c r="J97" s="88"/>
    </row>
    <row r="98" spans="3:10" s="18" customFormat="1" ht="15.75">
      <c r="C98" s="20"/>
      <c r="F98" s="45"/>
      <c r="G98" s="45"/>
      <c r="J98" s="88"/>
    </row>
    <row r="99" spans="3:10" s="18" customFormat="1" ht="15.75">
      <c r="C99" s="20"/>
      <c r="F99" s="45"/>
      <c r="G99" s="45"/>
      <c r="J99" s="88"/>
    </row>
    <row r="100" spans="3:10" s="18" customFormat="1" ht="15.75">
      <c r="C100" s="20"/>
      <c r="F100" s="45"/>
      <c r="G100" s="45"/>
      <c r="J100" s="88"/>
    </row>
    <row r="101" spans="3:10" s="18" customFormat="1" ht="15.75">
      <c r="C101" s="20"/>
      <c r="F101" s="45"/>
      <c r="G101" s="45"/>
      <c r="J101" s="88"/>
    </row>
    <row r="102" spans="3:10" s="18" customFormat="1" ht="15.75">
      <c r="C102" s="20"/>
      <c r="F102" s="45"/>
      <c r="G102" s="45"/>
      <c r="J102" s="88"/>
    </row>
    <row r="103" spans="3:10" s="18" customFormat="1" ht="15.75">
      <c r="C103" s="20"/>
      <c r="F103" s="45"/>
      <c r="G103" s="45"/>
      <c r="J103" s="88"/>
    </row>
    <row r="104" spans="3:10" s="18" customFormat="1" ht="15.75">
      <c r="C104" s="20"/>
      <c r="F104" s="45"/>
      <c r="G104" s="45"/>
      <c r="J104" s="88"/>
    </row>
    <row r="105" spans="3:10" s="18" customFormat="1" ht="15.75">
      <c r="C105" s="20"/>
      <c r="F105" s="45"/>
      <c r="G105" s="45"/>
      <c r="J105" s="88"/>
    </row>
    <row r="106" spans="3:10" s="18" customFormat="1" ht="15.75">
      <c r="C106" s="20"/>
      <c r="F106" s="45"/>
      <c r="G106" s="45"/>
      <c r="J106" s="88"/>
    </row>
    <row r="107" spans="3:10" s="18" customFormat="1" ht="15.75">
      <c r="C107" s="20"/>
      <c r="F107" s="45"/>
      <c r="G107" s="45"/>
      <c r="J107" s="88"/>
    </row>
    <row r="108" spans="3:10" s="18" customFormat="1" ht="15.75">
      <c r="C108" s="20"/>
      <c r="F108" s="45"/>
      <c r="G108" s="45"/>
      <c r="J108" s="88"/>
    </row>
    <row r="109" spans="3:10" s="18" customFormat="1" ht="15.75">
      <c r="C109" s="20"/>
      <c r="F109" s="45"/>
      <c r="G109" s="45"/>
      <c r="J109" s="88"/>
    </row>
    <row r="110" spans="3:10" s="18" customFormat="1" ht="15.75">
      <c r="C110" s="20"/>
      <c r="F110" s="45"/>
      <c r="G110" s="45"/>
      <c r="J110" s="88"/>
    </row>
    <row r="111" spans="3:10" s="18" customFormat="1" ht="15.75">
      <c r="C111" s="20"/>
      <c r="F111" s="45"/>
      <c r="G111" s="45"/>
      <c r="J111" s="88"/>
    </row>
    <row r="112" spans="3:10" s="18" customFormat="1" ht="15.75">
      <c r="C112" s="20"/>
      <c r="F112" s="45"/>
      <c r="G112" s="45"/>
      <c r="J112" s="88"/>
    </row>
    <row r="113" spans="3:10" s="18" customFormat="1" ht="15.75">
      <c r="C113" s="20"/>
      <c r="F113" s="45"/>
      <c r="G113" s="45"/>
      <c r="J113" s="88"/>
    </row>
    <row r="114" spans="3:10" s="18" customFormat="1" ht="15.75">
      <c r="C114" s="20"/>
      <c r="F114" s="45"/>
      <c r="G114" s="45"/>
      <c r="J114" s="88"/>
    </row>
    <row r="115" spans="3:10" s="18" customFormat="1" ht="15.75">
      <c r="C115" s="20"/>
      <c r="F115" s="45"/>
      <c r="G115" s="45"/>
      <c r="J115" s="88"/>
    </row>
    <row r="116" spans="3:10" s="18" customFormat="1" ht="15.75">
      <c r="C116" s="20"/>
      <c r="F116" s="45"/>
      <c r="G116" s="45"/>
      <c r="J116" s="88"/>
    </row>
    <row r="117" spans="3:10" s="18" customFormat="1" ht="15.75">
      <c r="C117" s="20"/>
      <c r="F117" s="45"/>
      <c r="G117" s="45"/>
      <c r="J117" s="88"/>
    </row>
    <row r="118" spans="3:10" s="18" customFormat="1" ht="15.75">
      <c r="C118" s="20"/>
      <c r="F118" s="45"/>
      <c r="G118" s="45"/>
      <c r="J118" s="88"/>
    </row>
    <row r="119" spans="3:10" s="18" customFormat="1" ht="15.75">
      <c r="C119" s="20"/>
      <c r="F119" s="45"/>
      <c r="G119" s="45"/>
      <c r="J119" s="88"/>
    </row>
    <row r="120" spans="3:10" s="18" customFormat="1" ht="15.75">
      <c r="C120" s="20"/>
      <c r="F120" s="45"/>
      <c r="G120" s="45"/>
      <c r="J120" s="88"/>
    </row>
    <row r="121" spans="3:10" s="18" customFormat="1" ht="15.75">
      <c r="C121" s="20"/>
      <c r="F121" s="45"/>
      <c r="G121" s="45"/>
      <c r="J121" s="88"/>
    </row>
    <row r="122" spans="3:10" s="18" customFormat="1" ht="15.75">
      <c r="C122" s="20"/>
      <c r="F122" s="45"/>
      <c r="G122" s="45"/>
      <c r="J122" s="88"/>
    </row>
    <row r="123" spans="3:10" s="18" customFormat="1" ht="15.75">
      <c r="C123" s="20"/>
      <c r="F123" s="45"/>
      <c r="G123" s="45"/>
      <c r="J123" s="88"/>
    </row>
    <row r="124" spans="3:10" s="18" customFormat="1" ht="15.75">
      <c r="C124" s="20"/>
      <c r="F124" s="45"/>
      <c r="G124" s="45"/>
      <c r="J124" s="88"/>
    </row>
  </sheetData>
  <sheetProtection/>
  <mergeCells count="3">
    <mergeCell ref="C23:F23"/>
    <mergeCell ref="C31:F31"/>
    <mergeCell ref="C58:F58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1"/>
  <headerFooter alignWithMargins="0">
    <oddHeader>&amp;R&amp;"Arial,полужирный"&amp;11 &amp;"Arial Narrow,обычный"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="70" zoomScaleNormal="75" zoomScaleSheetLayoutView="70" zoomScalePageLayoutView="0" workbookViewId="0" topLeftCell="A1">
      <selection activeCell="D41" sqref="D41"/>
    </sheetView>
  </sheetViews>
  <sheetFormatPr defaultColWidth="5.57421875" defaultRowHeight="12.75"/>
  <cols>
    <col min="1" max="1" width="5.57421875" style="58" customWidth="1"/>
    <col min="2" max="2" width="60.7109375" style="58" customWidth="1"/>
    <col min="3" max="3" width="62.140625" style="75" customWidth="1"/>
    <col min="4" max="4" width="13.00390625" style="58" customWidth="1"/>
    <col min="5" max="6" width="18.28125" style="58" customWidth="1"/>
    <col min="7" max="7" width="22.140625" style="58" customWidth="1"/>
    <col min="8" max="8" width="8.8515625" style="118" customWidth="1"/>
    <col min="9" max="9" width="15.7109375" style="118" customWidth="1"/>
    <col min="10" max="11" width="8.8515625" style="55" customWidth="1"/>
    <col min="12" max="255" width="8.8515625" style="58" customWidth="1"/>
    <col min="256" max="16384" width="5.57421875" style="58" customWidth="1"/>
  </cols>
  <sheetData>
    <row r="1" spans="1:10" s="55" customFormat="1" ht="15.75">
      <c r="A1" s="119"/>
      <c r="B1" s="234" t="s">
        <v>211</v>
      </c>
      <c r="C1" s="119"/>
      <c r="D1" s="119"/>
      <c r="E1" s="119"/>
      <c r="F1" s="119"/>
      <c r="G1" s="119"/>
      <c r="H1" s="119"/>
      <c r="I1" s="119"/>
      <c r="J1" s="119"/>
    </row>
    <row r="2" spans="1:10" s="55" customFormat="1" ht="15.75" customHeight="1">
      <c r="A2" s="234" t="s">
        <v>212</v>
      </c>
      <c r="B2" s="234"/>
      <c r="C2" s="119"/>
      <c r="D2" s="119"/>
      <c r="E2" s="119"/>
      <c r="F2" s="119"/>
      <c r="G2" s="119"/>
      <c r="H2" s="119"/>
      <c r="I2" s="120"/>
      <c r="J2" s="119"/>
    </row>
    <row r="3" spans="1:11" s="23" customFormat="1" ht="66" customHeight="1">
      <c r="A3" s="24" t="s">
        <v>777</v>
      </c>
      <c r="B3" s="24" t="s">
        <v>778</v>
      </c>
      <c r="C3" s="25" t="s">
        <v>779</v>
      </c>
      <c r="D3" s="24" t="s">
        <v>780</v>
      </c>
      <c r="E3" s="24" t="s">
        <v>781</v>
      </c>
      <c r="F3" s="28" t="s">
        <v>782</v>
      </c>
      <c r="G3" s="28" t="s">
        <v>783</v>
      </c>
      <c r="H3" s="108"/>
      <c r="I3" s="107"/>
      <c r="J3" s="107"/>
      <c r="K3" s="18"/>
    </row>
    <row r="4" spans="1:10" s="62" customFormat="1" ht="66" customHeight="1">
      <c r="A4" s="129">
        <v>1</v>
      </c>
      <c r="B4" s="130" t="s">
        <v>305</v>
      </c>
      <c r="C4" s="131" t="s">
        <v>384</v>
      </c>
      <c r="D4" s="132" t="s">
        <v>905</v>
      </c>
      <c r="E4" s="675">
        <v>235.5</v>
      </c>
      <c r="F4" s="678">
        <v>124040</v>
      </c>
      <c r="G4" s="602">
        <v>29211420</v>
      </c>
      <c r="H4" s="69"/>
      <c r="I4" s="64"/>
      <c r="J4" s="69"/>
    </row>
    <row r="5" spans="1:10" s="62" customFormat="1" ht="32.25" customHeight="1">
      <c r="A5" s="134">
        <f aca="true" t="shared" si="0" ref="A5:A12">A4+1</f>
        <v>2</v>
      </c>
      <c r="B5" s="142" t="s">
        <v>213</v>
      </c>
      <c r="C5" s="139" t="s">
        <v>214</v>
      </c>
      <c r="D5" s="137" t="s">
        <v>905</v>
      </c>
      <c r="E5" s="676" t="s">
        <v>378</v>
      </c>
      <c r="F5" s="681" t="s">
        <v>304</v>
      </c>
      <c r="G5" s="605" t="s">
        <v>304</v>
      </c>
      <c r="H5" s="69"/>
      <c r="I5" s="64"/>
      <c r="J5" s="69"/>
    </row>
    <row r="6" spans="1:10" s="62" customFormat="1" ht="34.5" customHeight="1">
      <c r="A6" s="134">
        <f t="shared" si="0"/>
        <v>3</v>
      </c>
      <c r="B6" s="142" t="s">
        <v>256</v>
      </c>
      <c r="C6" s="139" t="s">
        <v>255</v>
      </c>
      <c r="D6" s="137" t="s">
        <v>905</v>
      </c>
      <c r="E6" s="676">
        <v>27.3</v>
      </c>
      <c r="F6" s="681">
        <v>49995</v>
      </c>
      <c r="G6" s="603">
        <v>1364864</v>
      </c>
      <c r="H6" s="69"/>
      <c r="I6" s="127"/>
      <c r="J6" s="69"/>
    </row>
    <row r="7" spans="1:10" s="62" customFormat="1" ht="33" customHeight="1">
      <c r="A7" s="134">
        <f t="shared" si="0"/>
        <v>4</v>
      </c>
      <c r="B7" s="142" t="s">
        <v>215</v>
      </c>
      <c r="C7" s="139" t="s">
        <v>216</v>
      </c>
      <c r="D7" s="137" t="s">
        <v>905</v>
      </c>
      <c r="E7" s="676" t="s">
        <v>378</v>
      </c>
      <c r="F7" s="681" t="s">
        <v>304</v>
      </c>
      <c r="G7" s="603" t="s">
        <v>304</v>
      </c>
      <c r="H7" s="69"/>
      <c r="I7" s="64"/>
      <c r="J7" s="69"/>
    </row>
    <row r="8" spans="1:10" s="62" customFormat="1" ht="21" customHeight="1">
      <c r="A8" s="140">
        <f t="shared" si="0"/>
        <v>5</v>
      </c>
      <c r="B8" s="142" t="s">
        <v>217</v>
      </c>
      <c r="C8" s="139" t="s">
        <v>218</v>
      </c>
      <c r="D8" s="137" t="s">
        <v>905</v>
      </c>
      <c r="E8" s="676" t="s">
        <v>378</v>
      </c>
      <c r="F8" s="681" t="s">
        <v>304</v>
      </c>
      <c r="G8" s="603" t="s">
        <v>304</v>
      </c>
      <c r="H8" s="69"/>
      <c r="I8" s="64"/>
      <c r="J8" s="69"/>
    </row>
    <row r="9" spans="1:10" s="62" customFormat="1" ht="33.75" customHeight="1">
      <c r="A9" s="140">
        <f t="shared" si="0"/>
        <v>6</v>
      </c>
      <c r="B9" s="142" t="s">
        <v>219</v>
      </c>
      <c r="C9" s="139" t="s">
        <v>220</v>
      </c>
      <c r="D9" s="137" t="s">
        <v>905</v>
      </c>
      <c r="E9" s="676" t="s">
        <v>378</v>
      </c>
      <c r="F9" s="681" t="s">
        <v>304</v>
      </c>
      <c r="G9" s="603" t="s">
        <v>304</v>
      </c>
      <c r="H9" s="69"/>
      <c r="I9" s="64"/>
      <c r="J9" s="69"/>
    </row>
    <row r="10" spans="1:10" s="62" customFormat="1" ht="36.75" customHeight="1">
      <c r="A10" s="134">
        <f t="shared" si="0"/>
        <v>7</v>
      </c>
      <c r="B10" s="135" t="s">
        <v>221</v>
      </c>
      <c r="C10" s="139" t="s">
        <v>385</v>
      </c>
      <c r="D10" s="137" t="s">
        <v>905</v>
      </c>
      <c r="E10" s="676">
        <v>475.4</v>
      </c>
      <c r="F10" s="681">
        <v>37470</v>
      </c>
      <c r="G10" s="603">
        <v>17813238</v>
      </c>
      <c r="H10" s="69"/>
      <c r="I10" s="64"/>
      <c r="J10" s="69"/>
    </row>
    <row r="11" spans="1:10" s="62" customFormat="1" ht="31.5">
      <c r="A11" s="140">
        <f t="shared" si="0"/>
        <v>8</v>
      </c>
      <c r="B11" s="142" t="s">
        <v>222</v>
      </c>
      <c r="C11" s="139" t="s">
        <v>223</v>
      </c>
      <c r="D11" s="137" t="s">
        <v>905</v>
      </c>
      <c r="E11" s="676">
        <v>2319.6</v>
      </c>
      <c r="F11" s="681">
        <v>27166</v>
      </c>
      <c r="G11" s="603">
        <v>63014253</v>
      </c>
      <c r="H11" s="69"/>
      <c r="I11" s="64"/>
      <c r="J11" s="69"/>
    </row>
    <row r="12" spans="1:10" s="62" customFormat="1" ht="18.75" customHeight="1">
      <c r="A12" s="140">
        <f t="shared" si="0"/>
        <v>9</v>
      </c>
      <c r="B12" s="142" t="s">
        <v>224</v>
      </c>
      <c r="C12" s="139" t="s">
        <v>306</v>
      </c>
      <c r="D12" s="137" t="s">
        <v>905</v>
      </c>
      <c r="E12" s="676">
        <v>124.7</v>
      </c>
      <c r="F12" s="681">
        <v>168220</v>
      </c>
      <c r="G12" s="603">
        <v>20977034</v>
      </c>
      <c r="H12" s="69"/>
      <c r="I12" s="64"/>
      <c r="J12" s="69"/>
    </row>
    <row r="13" spans="1:10" s="62" customFormat="1" ht="18.75" customHeight="1">
      <c r="A13" s="134">
        <v>10</v>
      </c>
      <c r="B13" s="142" t="s">
        <v>376</v>
      </c>
      <c r="C13" s="139" t="s">
        <v>330</v>
      </c>
      <c r="D13" s="137" t="s">
        <v>905</v>
      </c>
      <c r="E13" s="676">
        <v>124.8</v>
      </c>
      <c r="F13" s="690">
        <v>66947.169</v>
      </c>
      <c r="G13" s="701">
        <f>E13*F13</f>
        <v>8355006.691199999</v>
      </c>
      <c r="H13" s="69"/>
      <c r="I13" s="64"/>
      <c r="J13" s="69"/>
    </row>
    <row r="14" spans="1:10" s="62" customFormat="1" ht="18.75" customHeight="1">
      <c r="A14" s="134" t="s">
        <v>344</v>
      </c>
      <c r="B14" s="148" t="s">
        <v>357</v>
      </c>
      <c r="C14" s="148" t="s">
        <v>331</v>
      </c>
      <c r="D14" s="137"/>
      <c r="E14" s="676">
        <v>122.1</v>
      </c>
      <c r="F14" s="681">
        <v>27390</v>
      </c>
      <c r="G14" s="603">
        <v>3344319</v>
      </c>
      <c r="H14" s="69"/>
      <c r="I14" s="64"/>
      <c r="J14" s="69"/>
    </row>
    <row r="15" spans="1:10" s="62" customFormat="1" ht="18.75" customHeight="1">
      <c r="A15" s="134" t="s">
        <v>345</v>
      </c>
      <c r="B15" s="148" t="s">
        <v>381</v>
      </c>
      <c r="C15" s="148" t="s">
        <v>382</v>
      </c>
      <c r="D15" s="137"/>
      <c r="E15" s="676">
        <v>205</v>
      </c>
      <c r="F15" s="681">
        <v>47720</v>
      </c>
      <c r="G15" s="603">
        <v>9782600</v>
      </c>
      <c r="H15" s="69"/>
      <c r="I15" s="64"/>
      <c r="J15" s="69"/>
    </row>
    <row r="16" spans="1:10" s="62" customFormat="1" ht="18.75" customHeight="1">
      <c r="A16" s="134">
        <v>11</v>
      </c>
      <c r="B16" s="139" t="s">
        <v>308</v>
      </c>
      <c r="C16" s="139" t="s">
        <v>307</v>
      </c>
      <c r="D16" s="137" t="s">
        <v>905</v>
      </c>
      <c r="E16" s="676">
        <v>22.8</v>
      </c>
      <c r="F16" s="681">
        <v>28405</v>
      </c>
      <c r="G16" s="603">
        <v>647634</v>
      </c>
      <c r="H16" s="69"/>
      <c r="I16" s="64"/>
      <c r="J16" s="69"/>
    </row>
    <row r="17" spans="1:10" s="62" customFormat="1" ht="18" customHeight="1">
      <c r="A17" s="134" t="s">
        <v>346</v>
      </c>
      <c r="B17" s="139" t="s">
        <v>225</v>
      </c>
      <c r="C17" s="139" t="s">
        <v>332</v>
      </c>
      <c r="D17" s="137"/>
      <c r="E17" s="676" t="s">
        <v>378</v>
      </c>
      <c r="F17" s="681" t="s">
        <v>304</v>
      </c>
      <c r="G17" s="603" t="s">
        <v>304</v>
      </c>
      <c r="H17" s="69"/>
      <c r="I17" s="64"/>
      <c r="J17" s="69"/>
    </row>
    <row r="18" spans="1:10" s="62" customFormat="1" ht="33.75" customHeight="1">
      <c r="A18" s="134">
        <v>12</v>
      </c>
      <c r="B18" s="142" t="s">
        <v>310</v>
      </c>
      <c r="C18" s="139" t="s">
        <v>309</v>
      </c>
      <c r="D18" s="137" t="s">
        <v>905</v>
      </c>
      <c r="E18" s="676">
        <v>223.7</v>
      </c>
      <c r="F18" s="681">
        <v>34840</v>
      </c>
      <c r="G18" s="603">
        <v>7793708</v>
      </c>
      <c r="H18" s="69"/>
      <c r="I18" s="64"/>
      <c r="J18" s="69"/>
    </row>
    <row r="19" spans="1:10" s="62" customFormat="1" ht="33.75" customHeight="1">
      <c r="A19" s="134" t="s">
        <v>347</v>
      </c>
      <c r="B19" s="148" t="s">
        <v>380</v>
      </c>
      <c r="C19" s="148" t="s">
        <v>379</v>
      </c>
      <c r="D19" s="137"/>
      <c r="E19" s="676">
        <v>3</v>
      </c>
      <c r="F19" s="681">
        <v>29310</v>
      </c>
      <c r="G19" s="603">
        <v>87930</v>
      </c>
      <c r="H19" s="69"/>
      <c r="I19" s="64"/>
      <c r="J19" s="69"/>
    </row>
    <row r="20" spans="1:10" s="62" customFormat="1" ht="31.5">
      <c r="A20" s="134">
        <v>13</v>
      </c>
      <c r="B20" s="237" t="s">
        <v>359</v>
      </c>
      <c r="C20" s="599" t="s">
        <v>339</v>
      </c>
      <c r="D20" s="137" t="s">
        <v>905</v>
      </c>
      <c r="E20" s="676">
        <v>63.8</v>
      </c>
      <c r="F20" s="681">
        <v>30955</v>
      </c>
      <c r="G20" s="603">
        <v>1974929</v>
      </c>
      <c r="H20" s="69"/>
      <c r="I20" s="64"/>
      <c r="J20" s="69"/>
    </row>
    <row r="21" spans="1:10" s="62" customFormat="1" ht="20.25" customHeight="1">
      <c r="A21" s="134">
        <v>14</v>
      </c>
      <c r="B21" s="142" t="s">
        <v>226</v>
      </c>
      <c r="C21" s="139" t="s">
        <v>227</v>
      </c>
      <c r="D21" s="137" t="s">
        <v>905</v>
      </c>
      <c r="E21" s="676" t="s">
        <v>378</v>
      </c>
      <c r="F21" s="681" t="s">
        <v>304</v>
      </c>
      <c r="G21" s="603" t="s">
        <v>304</v>
      </c>
      <c r="H21" s="69"/>
      <c r="I21" s="64"/>
      <c r="J21" s="69"/>
    </row>
    <row r="22" spans="1:10" s="62" customFormat="1" ht="23.25" customHeight="1">
      <c r="A22" s="134">
        <v>15</v>
      </c>
      <c r="B22" s="135" t="s">
        <v>228</v>
      </c>
      <c r="C22" s="139" t="s">
        <v>334</v>
      </c>
      <c r="D22" s="137" t="s">
        <v>905</v>
      </c>
      <c r="E22" s="676">
        <v>1007.9</v>
      </c>
      <c r="F22" s="681">
        <v>27420</v>
      </c>
      <c r="G22" s="603">
        <v>27636618</v>
      </c>
      <c r="H22" s="69"/>
      <c r="I22" s="64"/>
      <c r="J22" s="69"/>
    </row>
    <row r="23" spans="1:10" s="62" customFormat="1" ht="23.25" customHeight="1">
      <c r="A23" s="134" t="s">
        <v>348</v>
      </c>
      <c r="B23" s="148" t="s">
        <v>358</v>
      </c>
      <c r="C23" s="148" t="s">
        <v>333</v>
      </c>
      <c r="D23" s="137"/>
      <c r="E23" s="676">
        <v>20.4</v>
      </c>
      <c r="F23" s="681">
        <v>29640</v>
      </c>
      <c r="G23" s="603">
        <v>604656</v>
      </c>
      <c r="H23" s="69"/>
      <c r="I23" s="64"/>
      <c r="J23" s="69"/>
    </row>
    <row r="24" spans="1:10" s="62" customFormat="1" ht="23.25" customHeight="1">
      <c r="A24" s="134">
        <v>16</v>
      </c>
      <c r="B24" s="135" t="s">
        <v>360</v>
      </c>
      <c r="C24" s="139" t="s">
        <v>328</v>
      </c>
      <c r="D24" s="137" t="s">
        <v>905</v>
      </c>
      <c r="E24" s="676">
        <v>219</v>
      </c>
      <c r="F24" s="681">
        <v>17384</v>
      </c>
      <c r="G24" s="603">
        <v>3807096</v>
      </c>
      <c r="H24" s="69"/>
      <c r="I24" s="64"/>
      <c r="J24" s="69"/>
    </row>
    <row r="25" spans="1:10" s="62" customFormat="1" ht="23.25" customHeight="1">
      <c r="A25" s="134">
        <v>17</v>
      </c>
      <c r="B25" s="135" t="s">
        <v>361</v>
      </c>
      <c r="C25" s="139" t="s">
        <v>329</v>
      </c>
      <c r="D25" s="137" t="s">
        <v>905</v>
      </c>
      <c r="E25" s="676">
        <v>16.3</v>
      </c>
      <c r="F25" s="681">
        <v>43040</v>
      </c>
      <c r="G25" s="603">
        <v>701552</v>
      </c>
      <c r="H25" s="69"/>
      <c r="I25" s="69"/>
      <c r="J25" s="69"/>
    </row>
    <row r="26" spans="1:13" s="62" customFormat="1" ht="19.5" customHeight="1" thickBot="1">
      <c r="A26" s="149">
        <v>18</v>
      </c>
      <c r="B26" s="150" t="s">
        <v>402</v>
      </c>
      <c r="C26" s="146" t="s">
        <v>401</v>
      </c>
      <c r="D26" s="147" t="s">
        <v>230</v>
      </c>
      <c r="E26" s="677">
        <v>710.8</v>
      </c>
      <c r="F26" s="682">
        <v>100700</v>
      </c>
      <c r="G26" s="604">
        <v>71577560</v>
      </c>
      <c r="H26" s="69"/>
      <c r="I26" s="64"/>
      <c r="J26" s="69"/>
      <c r="M26" s="69"/>
    </row>
    <row r="27" spans="1:10" s="62" customFormat="1" ht="19.5" customHeight="1" thickBot="1">
      <c r="A27" s="128"/>
      <c r="B27" s="235" t="s">
        <v>231</v>
      </c>
      <c r="C27" s="732" t="s">
        <v>232</v>
      </c>
      <c r="D27" s="732"/>
      <c r="E27" s="732"/>
      <c r="F27" s="733"/>
      <c r="G27" s="606">
        <f>SUM(G4:G26)</f>
        <v>268694417.6912</v>
      </c>
      <c r="H27" s="69"/>
      <c r="I27" s="64"/>
      <c r="J27" s="69"/>
    </row>
    <row r="28" spans="1:10" s="62" customFormat="1" ht="19.5" customHeight="1">
      <c r="A28" s="128"/>
      <c r="B28" s="236" t="s">
        <v>233</v>
      </c>
      <c r="C28" s="732" t="s">
        <v>234</v>
      </c>
      <c r="D28" s="732"/>
      <c r="E28" s="732"/>
      <c r="F28" s="732"/>
      <c r="G28" s="601"/>
      <c r="H28" s="69"/>
      <c r="I28" s="64"/>
      <c r="J28" s="69"/>
    </row>
    <row r="29" spans="1:10" s="62" customFormat="1" ht="19.5" customHeight="1">
      <c r="A29" s="129">
        <v>19</v>
      </c>
      <c r="B29" s="130" t="s">
        <v>312</v>
      </c>
      <c r="C29" s="131" t="s">
        <v>311</v>
      </c>
      <c r="D29" s="132" t="s">
        <v>905</v>
      </c>
      <c r="E29" s="675">
        <v>255.8</v>
      </c>
      <c r="F29" s="678">
        <v>85390</v>
      </c>
      <c r="G29" s="602">
        <f>E29*F29</f>
        <v>21842762</v>
      </c>
      <c r="H29" s="69"/>
      <c r="I29" s="64"/>
      <c r="J29" s="69"/>
    </row>
    <row r="30" spans="1:10" s="62" customFormat="1" ht="19.5" customHeight="1">
      <c r="A30" s="134">
        <v>20</v>
      </c>
      <c r="B30" s="135" t="s">
        <v>314</v>
      </c>
      <c r="C30" s="136" t="s">
        <v>313</v>
      </c>
      <c r="D30" s="137" t="s">
        <v>905</v>
      </c>
      <c r="E30" s="676">
        <v>24.7</v>
      </c>
      <c r="F30" s="679">
        <v>37411</v>
      </c>
      <c r="G30" s="602">
        <v>924051.6</v>
      </c>
      <c r="H30" s="69"/>
      <c r="I30" s="64"/>
      <c r="J30" s="69"/>
    </row>
    <row r="31" spans="1:10" s="62" customFormat="1" ht="19.5" customHeight="1">
      <c r="A31" s="134">
        <v>21</v>
      </c>
      <c r="B31" s="135" t="s">
        <v>235</v>
      </c>
      <c r="C31" s="136" t="s">
        <v>236</v>
      </c>
      <c r="D31" s="137" t="s">
        <v>905</v>
      </c>
      <c r="E31" s="676" t="s">
        <v>378</v>
      </c>
      <c r="F31" s="679" t="s">
        <v>304</v>
      </c>
      <c r="G31" s="602"/>
      <c r="H31" s="69"/>
      <c r="I31" s="69"/>
      <c r="J31" s="69"/>
    </row>
    <row r="32" spans="1:10" s="62" customFormat="1" ht="19.5" customHeight="1">
      <c r="A32" s="134">
        <v>22</v>
      </c>
      <c r="B32" s="139" t="s">
        <v>237</v>
      </c>
      <c r="C32" s="136" t="s">
        <v>238</v>
      </c>
      <c r="D32" s="137" t="s">
        <v>905</v>
      </c>
      <c r="E32" s="676">
        <v>451.3</v>
      </c>
      <c r="F32" s="679">
        <v>180906</v>
      </c>
      <c r="G32" s="602">
        <f>E32*F32</f>
        <v>81642877.8</v>
      </c>
      <c r="H32" s="69"/>
      <c r="I32" s="64"/>
      <c r="J32" s="69"/>
    </row>
    <row r="33" spans="1:10" s="62" customFormat="1" ht="19.5" customHeight="1">
      <c r="A33" s="134">
        <v>23</v>
      </c>
      <c r="B33" s="135" t="s">
        <v>239</v>
      </c>
      <c r="C33" s="136" t="s">
        <v>240</v>
      </c>
      <c r="D33" s="137" t="s">
        <v>905</v>
      </c>
      <c r="E33" s="676">
        <v>3379.2</v>
      </c>
      <c r="F33" s="679">
        <v>154772</v>
      </c>
      <c r="G33" s="678">
        <f>E33*F33</f>
        <v>523005542.4</v>
      </c>
      <c r="H33" s="69"/>
      <c r="I33" s="64"/>
      <c r="J33" s="69"/>
    </row>
    <row r="34" spans="1:10" s="62" customFormat="1" ht="18.75" customHeight="1">
      <c r="A34" s="140">
        <v>24</v>
      </c>
      <c r="B34" s="135" t="s">
        <v>241</v>
      </c>
      <c r="C34" s="139" t="s">
        <v>242</v>
      </c>
      <c r="D34" s="137" t="s">
        <v>21</v>
      </c>
      <c r="E34" s="676" t="s">
        <v>378</v>
      </c>
      <c r="F34" s="679" t="s">
        <v>304</v>
      </c>
      <c r="G34" s="602"/>
      <c r="H34" s="69"/>
      <c r="I34" s="64"/>
      <c r="J34" s="69"/>
    </row>
    <row r="35" spans="1:10" s="62" customFormat="1" ht="18.75" customHeight="1">
      <c r="A35" s="140">
        <v>25</v>
      </c>
      <c r="B35" s="135" t="s">
        <v>362</v>
      </c>
      <c r="C35" s="139" t="s">
        <v>315</v>
      </c>
      <c r="D35" s="137" t="s">
        <v>21</v>
      </c>
      <c r="E35" s="676" t="s">
        <v>378</v>
      </c>
      <c r="F35" s="679" t="s">
        <v>304</v>
      </c>
      <c r="G35" s="602"/>
      <c r="H35" s="121"/>
      <c r="I35" s="64"/>
      <c r="J35" s="69"/>
    </row>
    <row r="36" spans="1:10" s="62" customFormat="1" ht="34.5" customHeight="1">
      <c r="A36" s="140">
        <v>26</v>
      </c>
      <c r="B36" s="135" t="s">
        <v>377</v>
      </c>
      <c r="C36" s="139" t="s">
        <v>243</v>
      </c>
      <c r="D36" s="137" t="s">
        <v>905</v>
      </c>
      <c r="E36" s="676" t="s">
        <v>378</v>
      </c>
      <c r="F36" s="679" t="s">
        <v>304</v>
      </c>
      <c r="G36" s="602"/>
      <c r="H36" s="69"/>
      <c r="I36" s="64"/>
      <c r="J36" s="69"/>
    </row>
    <row r="37" spans="1:10" s="62" customFormat="1" ht="18.75" customHeight="1">
      <c r="A37" s="140">
        <v>27</v>
      </c>
      <c r="B37" s="141" t="s">
        <v>244</v>
      </c>
      <c r="C37" s="673" t="s">
        <v>245</v>
      </c>
      <c r="D37" s="137" t="s">
        <v>24</v>
      </c>
      <c r="E37" s="676" t="s">
        <v>378</v>
      </c>
      <c r="F37" s="679" t="s">
        <v>304</v>
      </c>
      <c r="G37" s="602"/>
      <c r="H37" s="69"/>
      <c r="I37" s="69"/>
      <c r="J37" s="69"/>
    </row>
    <row r="38" spans="1:10" s="62" customFormat="1" ht="18.75" customHeight="1">
      <c r="A38" s="134" t="s">
        <v>349</v>
      </c>
      <c r="B38" s="141" t="s">
        <v>246</v>
      </c>
      <c r="C38" s="673" t="s">
        <v>247</v>
      </c>
      <c r="D38" s="137" t="s">
        <v>24</v>
      </c>
      <c r="E38" s="676" t="s">
        <v>378</v>
      </c>
      <c r="F38" s="679" t="s">
        <v>304</v>
      </c>
      <c r="G38" s="602"/>
      <c r="H38" s="69"/>
      <c r="I38" s="69"/>
      <c r="J38" s="69"/>
    </row>
    <row r="39" spans="1:10" s="62" customFormat="1" ht="31.5">
      <c r="A39" s="134">
        <v>28</v>
      </c>
      <c r="B39" s="141" t="s">
        <v>248</v>
      </c>
      <c r="C39" s="139" t="s">
        <v>341</v>
      </c>
      <c r="D39" s="600" t="s">
        <v>316</v>
      </c>
      <c r="E39" s="676">
        <v>34.2</v>
      </c>
      <c r="F39" s="679">
        <v>149047</v>
      </c>
      <c r="G39" s="602">
        <v>5097407</v>
      </c>
      <c r="H39" s="69"/>
      <c r="I39" s="64"/>
      <c r="J39" s="69"/>
    </row>
    <row r="40" spans="1:10" s="62" customFormat="1" ht="21.75" customHeight="1">
      <c r="A40" s="140">
        <v>29</v>
      </c>
      <c r="B40" s="142" t="s">
        <v>338</v>
      </c>
      <c r="C40" s="143" t="s">
        <v>337</v>
      </c>
      <c r="D40" s="600" t="s">
        <v>316</v>
      </c>
      <c r="E40" s="676">
        <v>43.5</v>
      </c>
      <c r="F40" s="679">
        <v>182898</v>
      </c>
      <c r="G40" s="602">
        <f>E40*F40</f>
        <v>7956063</v>
      </c>
      <c r="H40" s="69"/>
      <c r="I40" s="64"/>
      <c r="J40" s="69"/>
    </row>
    <row r="41" spans="1:10" s="62" customFormat="1" ht="37.5" customHeight="1">
      <c r="A41" s="140">
        <v>30</v>
      </c>
      <c r="B41" s="141" t="s">
        <v>249</v>
      </c>
      <c r="C41" s="139" t="s">
        <v>250</v>
      </c>
      <c r="D41" s="137" t="s">
        <v>251</v>
      </c>
      <c r="E41" s="676">
        <v>3687</v>
      </c>
      <c r="F41" s="679">
        <v>10116</v>
      </c>
      <c r="G41" s="602">
        <f>E41*F41</f>
        <v>37297692</v>
      </c>
      <c r="H41" s="69"/>
      <c r="I41" s="64"/>
      <c r="J41" s="69"/>
    </row>
    <row r="42" spans="1:10" s="62" customFormat="1" ht="18.75" customHeight="1">
      <c r="A42" s="140">
        <v>31</v>
      </c>
      <c r="B42" s="141" t="s">
        <v>252</v>
      </c>
      <c r="C42" s="139" t="s">
        <v>12</v>
      </c>
      <c r="D42" s="137" t="s">
        <v>905</v>
      </c>
      <c r="E42" s="676">
        <v>139.1</v>
      </c>
      <c r="F42" s="679">
        <v>32755</v>
      </c>
      <c r="G42" s="602">
        <v>4556220</v>
      </c>
      <c r="H42" s="69"/>
      <c r="I42" s="64"/>
      <c r="J42" s="69"/>
    </row>
    <row r="43" spans="1:10" s="62" customFormat="1" ht="18.75" customHeight="1">
      <c r="A43" s="140">
        <v>32</v>
      </c>
      <c r="B43" s="141" t="s">
        <v>363</v>
      </c>
      <c r="C43" s="599" t="s">
        <v>343</v>
      </c>
      <c r="D43" s="137" t="s">
        <v>905</v>
      </c>
      <c r="E43" s="676">
        <v>0.7</v>
      </c>
      <c r="F43" s="679">
        <v>88202</v>
      </c>
      <c r="G43" s="602">
        <v>61741</v>
      </c>
      <c r="H43" s="69"/>
      <c r="I43" s="64"/>
      <c r="J43" s="69"/>
    </row>
    <row r="44" spans="1:10" s="62" customFormat="1" ht="18.75" customHeight="1">
      <c r="A44" s="140">
        <v>33</v>
      </c>
      <c r="B44" s="141" t="s">
        <v>364</v>
      </c>
      <c r="C44" s="599" t="s">
        <v>342</v>
      </c>
      <c r="D44" s="137" t="s">
        <v>905</v>
      </c>
      <c r="E44" s="676">
        <v>2.2</v>
      </c>
      <c r="F44" s="679">
        <v>63351</v>
      </c>
      <c r="G44" s="602">
        <v>139372</v>
      </c>
      <c r="H44" s="69"/>
      <c r="I44" s="64"/>
      <c r="J44" s="69"/>
    </row>
    <row r="45" spans="1:10" s="62" customFormat="1" ht="18.75" customHeight="1" thickBot="1">
      <c r="A45" s="144">
        <v>34</v>
      </c>
      <c r="B45" s="145" t="s">
        <v>365</v>
      </c>
      <c r="C45" s="146" t="s">
        <v>336</v>
      </c>
      <c r="D45" s="147" t="s">
        <v>319</v>
      </c>
      <c r="E45" s="677">
        <v>10593</v>
      </c>
      <c r="F45" s="680">
        <v>12082</v>
      </c>
      <c r="G45" s="602">
        <f>E45*F45</f>
        <v>127984626</v>
      </c>
      <c r="H45" s="69"/>
      <c r="I45" s="64"/>
      <c r="J45" s="64"/>
    </row>
    <row r="46" spans="1:10" s="62" customFormat="1" ht="18.75" customHeight="1" thickBot="1">
      <c r="A46" s="122"/>
      <c r="B46" s="236" t="s">
        <v>253</v>
      </c>
      <c r="C46" s="734" t="s">
        <v>254</v>
      </c>
      <c r="D46" s="734"/>
      <c r="E46" s="734"/>
      <c r="F46" s="721"/>
      <c r="G46" s="591">
        <f>G27+G29+G30+G32+G33+G39+G40+G41+G42+G43+G44+G45</f>
        <v>1079202772.4912</v>
      </c>
      <c r="H46" s="69"/>
      <c r="I46" s="69"/>
      <c r="J46" s="69"/>
    </row>
    <row r="47" spans="1:7" ht="15.75" customHeight="1">
      <c r="A47" s="122"/>
      <c r="B47" s="122"/>
      <c r="C47" s="735"/>
      <c r="D47" s="735"/>
      <c r="E47" s="735"/>
      <c r="F47" s="735"/>
      <c r="G47" s="736"/>
    </row>
    <row r="48" spans="1:7" ht="15.75" customHeight="1">
      <c r="A48" s="69"/>
      <c r="B48" s="69"/>
      <c r="C48" s="50"/>
      <c r="D48" s="70"/>
      <c r="E48" s="70"/>
      <c r="F48" s="70"/>
      <c r="G48" s="70"/>
    </row>
    <row r="49" spans="1:7" ht="15.75" customHeight="1">
      <c r="A49" s="70"/>
      <c r="B49" s="70"/>
      <c r="C49" s="50"/>
      <c r="D49" s="70"/>
      <c r="E49" s="70"/>
      <c r="F49" s="70"/>
      <c r="G49" s="70"/>
    </row>
    <row r="50" spans="1:7" ht="15.75" customHeight="1">
      <c r="A50" s="70"/>
      <c r="B50" s="70"/>
      <c r="C50" s="63"/>
      <c r="D50" s="69"/>
      <c r="E50" s="69"/>
      <c r="F50" s="69"/>
      <c r="G50" s="69"/>
    </row>
    <row r="51" spans="1:7" ht="15.75" customHeight="1">
      <c r="A51" s="69"/>
      <c r="B51" s="69"/>
      <c r="C51" s="63"/>
      <c r="D51" s="70"/>
      <c r="E51" s="70"/>
      <c r="F51" s="71"/>
      <c r="G51" s="70"/>
    </row>
    <row r="52" spans="1:7" ht="15.75" customHeight="1">
      <c r="A52" s="70"/>
      <c r="B52" s="70"/>
      <c r="C52" s="50"/>
      <c r="D52" s="70"/>
      <c r="E52" s="70"/>
      <c r="F52" s="70"/>
      <c r="G52" s="70"/>
    </row>
    <row r="53" spans="1:7" ht="15.75" customHeight="1">
      <c r="A53" s="71"/>
      <c r="B53" s="71"/>
      <c r="C53" s="50"/>
      <c r="D53" s="70"/>
      <c r="E53" s="70"/>
      <c r="F53" s="70"/>
      <c r="G53" s="70"/>
    </row>
    <row r="54" spans="1:7" ht="15.75" customHeight="1">
      <c r="A54" s="71"/>
      <c r="B54" s="71"/>
      <c r="C54" s="50"/>
      <c r="D54" s="70"/>
      <c r="E54" s="70"/>
      <c r="F54" s="70"/>
      <c r="G54" s="70"/>
    </row>
    <row r="55" spans="1:7" ht="15.75" customHeight="1">
      <c r="A55" s="70"/>
      <c r="B55" s="70"/>
      <c r="C55" s="63"/>
      <c r="D55" s="70"/>
      <c r="E55" s="70"/>
      <c r="F55" s="70"/>
      <c r="G55" s="70"/>
    </row>
    <row r="56" spans="1:7" ht="15.75" customHeight="1">
      <c r="A56" s="70"/>
      <c r="B56" s="70"/>
      <c r="C56" s="50"/>
      <c r="D56" s="70"/>
      <c r="E56" s="70"/>
      <c r="F56" s="70"/>
      <c r="G56" s="70"/>
    </row>
    <row r="57" spans="1:7" ht="15.75" customHeight="1">
      <c r="A57" s="70"/>
      <c r="B57" s="70"/>
      <c r="C57" s="68"/>
      <c r="D57" s="70"/>
      <c r="E57" s="70"/>
      <c r="F57" s="70"/>
      <c r="G57" s="70"/>
    </row>
    <row r="58" spans="1:7" ht="15.75" customHeight="1">
      <c r="A58" s="71"/>
      <c r="B58" s="71"/>
      <c r="C58" s="68"/>
      <c r="D58" s="70"/>
      <c r="E58" s="70"/>
      <c r="F58" s="70"/>
      <c r="G58" s="70"/>
    </row>
    <row r="59" spans="1:7" ht="15.75" customHeight="1">
      <c r="A59" s="71"/>
      <c r="B59" s="71"/>
      <c r="C59" s="717"/>
      <c r="D59" s="717"/>
      <c r="E59" s="717"/>
      <c r="F59" s="717"/>
      <c r="G59" s="70"/>
    </row>
    <row r="60" spans="1:7" ht="15.75">
      <c r="A60" s="71"/>
      <c r="B60" s="71"/>
      <c r="C60" s="73"/>
      <c r="D60" s="55"/>
      <c r="E60" s="55"/>
      <c r="F60" s="55"/>
      <c r="G60" s="55"/>
    </row>
    <row r="61" spans="1:7" ht="15.75">
      <c r="A61" s="55"/>
      <c r="B61" s="55"/>
      <c r="C61" s="73"/>
      <c r="D61" s="55"/>
      <c r="E61" s="55"/>
      <c r="F61" s="55"/>
      <c r="G61" s="55"/>
    </row>
    <row r="62" spans="1:7" ht="15.75">
      <c r="A62" s="55"/>
      <c r="B62" s="55"/>
      <c r="C62" s="73"/>
      <c r="D62" s="55"/>
      <c r="E62" s="55"/>
      <c r="F62" s="55"/>
      <c r="G62" s="55"/>
    </row>
    <row r="63" spans="1:7" ht="15.75">
      <c r="A63" s="55"/>
      <c r="B63" s="55"/>
      <c r="C63" s="73"/>
      <c r="D63" s="55"/>
      <c r="E63" s="55"/>
      <c r="F63" s="55"/>
      <c r="G63" s="55"/>
    </row>
    <row r="64" spans="1:7" ht="15.75">
      <c r="A64" s="55"/>
      <c r="B64" s="55"/>
      <c r="C64" s="73"/>
      <c r="D64" s="55"/>
      <c r="E64" s="55"/>
      <c r="F64" s="55"/>
      <c r="G64" s="55"/>
    </row>
    <row r="65" spans="1:7" ht="15.75">
      <c r="A65" s="55"/>
      <c r="B65" s="55"/>
      <c r="C65" s="73"/>
      <c r="D65" s="55"/>
      <c r="E65" s="55"/>
      <c r="F65" s="55"/>
      <c r="G65" s="55"/>
    </row>
    <row r="66" spans="1:7" ht="15.75">
      <c r="A66" s="55"/>
      <c r="B66" s="55"/>
      <c r="C66" s="73"/>
      <c r="D66" s="55"/>
      <c r="E66" s="55"/>
      <c r="F66" s="55"/>
      <c r="G66" s="55"/>
    </row>
    <row r="67" spans="1:7" ht="15.75">
      <c r="A67" s="55"/>
      <c r="B67" s="55"/>
      <c r="C67" s="73"/>
      <c r="D67" s="55"/>
      <c r="E67" s="55"/>
      <c r="F67" s="55"/>
      <c r="G67" s="55"/>
    </row>
    <row r="68" spans="1:7" ht="15.75">
      <c r="A68" s="55"/>
      <c r="B68" s="55"/>
      <c r="C68" s="73"/>
      <c r="D68" s="55"/>
      <c r="E68" s="55"/>
      <c r="F68" s="55"/>
      <c r="G68" s="55"/>
    </row>
    <row r="69" spans="1:7" ht="15.75">
      <c r="A69" s="55"/>
      <c r="B69" s="55"/>
      <c r="C69" s="73"/>
      <c r="D69" s="55"/>
      <c r="E69" s="55"/>
      <c r="F69" s="55"/>
      <c r="G69" s="55"/>
    </row>
    <row r="70" spans="1:7" ht="15.75">
      <c r="A70" s="55"/>
      <c r="B70" s="55"/>
      <c r="C70" s="73"/>
      <c r="D70" s="55"/>
      <c r="E70" s="55"/>
      <c r="F70" s="55"/>
      <c r="G70" s="55"/>
    </row>
    <row r="71" spans="1:7" ht="15.75">
      <c r="A71" s="55"/>
      <c r="B71" s="55"/>
      <c r="C71" s="73"/>
      <c r="D71" s="55"/>
      <c r="E71" s="55"/>
      <c r="F71" s="55"/>
      <c r="G71" s="55"/>
    </row>
    <row r="72" spans="1:7" ht="15.75">
      <c r="A72" s="55"/>
      <c r="B72" s="55"/>
      <c r="C72" s="73"/>
      <c r="D72" s="55"/>
      <c r="E72" s="55"/>
      <c r="F72" s="55"/>
      <c r="G72" s="55"/>
    </row>
    <row r="73" spans="1:7" ht="15.75">
      <c r="A73" s="55"/>
      <c r="B73" s="55"/>
      <c r="C73" s="73"/>
      <c r="D73" s="55"/>
      <c r="E73" s="55"/>
      <c r="F73" s="55"/>
      <c r="G73" s="55"/>
    </row>
    <row r="74" spans="1:7" ht="15.75">
      <c r="A74" s="55"/>
      <c r="B74" s="55"/>
      <c r="C74" s="73"/>
      <c r="D74" s="55"/>
      <c r="E74" s="55"/>
      <c r="F74" s="55"/>
      <c r="G74" s="55"/>
    </row>
    <row r="75" spans="1:7" ht="15.75">
      <c r="A75" s="55"/>
      <c r="B75" s="55"/>
      <c r="C75" s="73"/>
      <c r="D75" s="55"/>
      <c r="E75" s="55"/>
      <c r="F75" s="55"/>
      <c r="G75" s="55"/>
    </row>
    <row r="76" spans="1:7" ht="15.75">
      <c r="A76" s="55"/>
      <c r="B76" s="55"/>
      <c r="C76" s="73"/>
      <c r="D76" s="55"/>
      <c r="E76" s="55"/>
      <c r="F76" s="55"/>
      <c r="G76" s="55"/>
    </row>
    <row r="77" spans="1:7" ht="15.75">
      <c r="A77" s="55"/>
      <c r="B77" s="55"/>
      <c r="C77" s="73"/>
      <c r="D77" s="55"/>
      <c r="E77" s="55"/>
      <c r="F77" s="55"/>
      <c r="G77" s="55"/>
    </row>
    <row r="78" spans="1:7" ht="15.75">
      <c r="A78" s="55"/>
      <c r="B78" s="55"/>
      <c r="C78" s="73"/>
      <c r="D78" s="55"/>
      <c r="E78" s="55"/>
      <c r="F78" s="55"/>
      <c r="G78" s="55"/>
    </row>
    <row r="79" spans="1:7" ht="15.75">
      <c r="A79" s="55"/>
      <c r="B79" s="55"/>
      <c r="C79" s="73"/>
      <c r="D79" s="55"/>
      <c r="E79" s="55"/>
      <c r="F79" s="55"/>
      <c r="G79" s="55"/>
    </row>
    <row r="80" spans="1:7" ht="15.75">
      <c r="A80" s="55"/>
      <c r="B80" s="55"/>
      <c r="C80" s="73"/>
      <c r="D80" s="55"/>
      <c r="E80" s="55"/>
      <c r="F80" s="55"/>
      <c r="G80" s="55"/>
    </row>
    <row r="81" spans="1:7" ht="15.75">
      <c r="A81" s="55"/>
      <c r="B81" s="55"/>
      <c r="C81" s="73"/>
      <c r="D81" s="55"/>
      <c r="E81" s="55"/>
      <c r="F81" s="55"/>
      <c r="G81" s="55"/>
    </row>
    <row r="82" spans="1:7" ht="15.75">
      <c r="A82" s="55"/>
      <c r="B82" s="55"/>
      <c r="C82" s="73"/>
      <c r="D82" s="55"/>
      <c r="E82" s="55"/>
      <c r="F82" s="55"/>
      <c r="G82" s="55"/>
    </row>
    <row r="83" spans="1:7" ht="15.75">
      <c r="A83" s="55"/>
      <c r="B83" s="55"/>
      <c r="C83" s="73"/>
      <c r="D83" s="55"/>
      <c r="E83" s="55"/>
      <c r="F83" s="55"/>
      <c r="G83" s="55"/>
    </row>
    <row r="84" spans="1:7" ht="15.75">
      <c r="A84" s="55"/>
      <c r="B84" s="55"/>
      <c r="C84" s="73"/>
      <c r="D84" s="55"/>
      <c r="E84" s="55"/>
      <c r="F84" s="55"/>
      <c r="G84" s="55"/>
    </row>
    <row r="85" spans="1:7" ht="15.75">
      <c r="A85" s="55"/>
      <c r="B85" s="55"/>
      <c r="C85" s="73"/>
      <c r="D85" s="55"/>
      <c r="E85" s="55"/>
      <c r="F85" s="55"/>
      <c r="G85" s="55"/>
    </row>
    <row r="86" spans="1:7" ht="15.75">
      <c r="A86" s="55"/>
      <c r="B86" s="55"/>
      <c r="C86" s="73"/>
      <c r="D86" s="55"/>
      <c r="E86" s="55"/>
      <c r="F86" s="55"/>
      <c r="G86" s="55"/>
    </row>
    <row r="87" spans="1:7" ht="15.75">
      <c r="A87" s="55"/>
      <c r="B87" s="55"/>
      <c r="C87" s="73"/>
      <c r="D87" s="55"/>
      <c r="E87" s="55"/>
      <c r="F87" s="55"/>
      <c r="G87" s="55"/>
    </row>
    <row r="88" spans="1:7" ht="15.75">
      <c r="A88" s="55"/>
      <c r="B88" s="55"/>
      <c r="C88" s="73"/>
      <c r="D88" s="55"/>
      <c r="E88" s="55"/>
      <c r="F88" s="55"/>
      <c r="G88" s="55"/>
    </row>
    <row r="89" spans="1:7" ht="15.75">
      <c r="A89" s="55"/>
      <c r="B89" s="55"/>
      <c r="C89" s="73"/>
      <c r="D89" s="55"/>
      <c r="E89" s="55"/>
      <c r="F89" s="55"/>
      <c r="G89" s="55"/>
    </row>
    <row r="90" spans="1:7" ht="15.75">
      <c r="A90" s="55"/>
      <c r="B90" s="55"/>
      <c r="C90" s="73"/>
      <c r="D90" s="55"/>
      <c r="E90" s="55"/>
      <c r="F90" s="55"/>
      <c r="G90" s="55"/>
    </row>
    <row r="91" spans="1:7" ht="15.75">
      <c r="A91" s="55"/>
      <c r="B91" s="55"/>
      <c r="C91" s="73"/>
      <c r="D91" s="55"/>
      <c r="E91" s="55"/>
      <c r="F91" s="55"/>
      <c r="G91" s="55"/>
    </row>
    <row r="92" spans="1:7" ht="15.75">
      <c r="A92" s="55"/>
      <c r="B92" s="55"/>
      <c r="C92" s="73"/>
      <c r="D92" s="55"/>
      <c r="E92" s="55"/>
      <c r="F92" s="55"/>
      <c r="G92" s="55"/>
    </row>
    <row r="93" spans="1:7" ht="15.75">
      <c r="A93" s="55"/>
      <c r="B93" s="55"/>
      <c r="C93" s="73"/>
      <c r="D93" s="55"/>
      <c r="E93" s="55"/>
      <c r="F93" s="55"/>
      <c r="G93" s="55"/>
    </row>
    <row r="94" spans="1:7" ht="15.75">
      <c r="A94" s="55"/>
      <c r="B94" s="55"/>
      <c r="C94" s="73"/>
      <c r="D94" s="55"/>
      <c r="E94" s="55"/>
      <c r="F94" s="55"/>
      <c r="G94" s="55"/>
    </row>
    <row r="95" spans="1:7" ht="15.75">
      <c r="A95" s="55"/>
      <c r="B95" s="55"/>
      <c r="C95" s="73"/>
      <c r="D95" s="55"/>
      <c r="E95" s="55"/>
      <c r="F95" s="55"/>
      <c r="G95" s="55"/>
    </row>
    <row r="96" spans="1:7" ht="15.75">
      <c r="A96" s="55"/>
      <c r="B96" s="55"/>
      <c r="C96" s="73"/>
      <c r="D96" s="55"/>
      <c r="E96" s="55"/>
      <c r="F96" s="55"/>
      <c r="G96" s="55"/>
    </row>
    <row r="97" spans="1:7" ht="15.75">
      <c r="A97" s="55"/>
      <c r="B97" s="55"/>
      <c r="C97" s="73"/>
      <c r="D97" s="55"/>
      <c r="E97" s="55"/>
      <c r="F97" s="55"/>
      <c r="G97" s="55"/>
    </row>
    <row r="98" spans="1:7" ht="15.75">
      <c r="A98" s="55"/>
      <c r="B98" s="55"/>
      <c r="C98" s="73"/>
      <c r="D98" s="55"/>
      <c r="E98" s="55"/>
      <c r="F98" s="55"/>
      <c r="G98" s="55"/>
    </row>
    <row r="99" spans="1:7" ht="15.75">
      <c r="A99" s="55"/>
      <c r="B99" s="55"/>
      <c r="C99" s="73"/>
      <c r="D99" s="55"/>
      <c r="E99" s="55"/>
      <c r="F99" s="55"/>
      <c r="G99" s="55"/>
    </row>
    <row r="100" spans="1:7" ht="15.75">
      <c r="A100" s="55"/>
      <c r="B100" s="55"/>
      <c r="C100" s="73"/>
      <c r="D100" s="55"/>
      <c r="E100" s="55"/>
      <c r="F100" s="55"/>
      <c r="G100" s="55"/>
    </row>
    <row r="101" spans="1:7" ht="15.75">
      <c r="A101" s="55"/>
      <c r="B101" s="55"/>
      <c r="C101" s="73"/>
      <c r="D101" s="55"/>
      <c r="E101" s="55"/>
      <c r="F101" s="55"/>
      <c r="G101" s="55"/>
    </row>
    <row r="102" spans="1:7" ht="15.75">
      <c r="A102" s="55"/>
      <c r="B102" s="55"/>
      <c r="C102" s="73"/>
      <c r="D102" s="55"/>
      <c r="E102" s="55"/>
      <c r="F102" s="55"/>
      <c r="G102" s="55"/>
    </row>
    <row r="103" spans="1:7" ht="15.75">
      <c r="A103" s="55"/>
      <c r="B103" s="55"/>
      <c r="C103" s="73"/>
      <c r="D103" s="55"/>
      <c r="E103" s="55"/>
      <c r="F103" s="55"/>
      <c r="G103" s="55"/>
    </row>
    <row r="104" spans="1:7" ht="15.75">
      <c r="A104" s="55"/>
      <c r="B104" s="55"/>
      <c r="C104" s="73"/>
      <c r="D104" s="55"/>
      <c r="E104" s="55"/>
      <c r="F104" s="55"/>
      <c r="G104" s="55"/>
    </row>
    <row r="105" spans="1:7" ht="15.75">
      <c r="A105" s="55"/>
      <c r="B105" s="55"/>
      <c r="C105" s="73"/>
      <c r="D105" s="55"/>
      <c r="E105" s="55"/>
      <c r="F105" s="55"/>
      <c r="G105" s="55"/>
    </row>
    <row r="106" spans="1:7" ht="15.75">
      <c r="A106" s="55"/>
      <c r="B106" s="55"/>
      <c r="C106" s="73"/>
      <c r="D106" s="55"/>
      <c r="E106" s="55"/>
      <c r="F106" s="55"/>
      <c r="G106" s="55"/>
    </row>
    <row r="107" spans="1:7" ht="15.75">
      <c r="A107" s="55"/>
      <c r="B107" s="55"/>
      <c r="C107" s="73"/>
      <c r="D107" s="55"/>
      <c r="E107" s="55"/>
      <c r="F107" s="55"/>
      <c r="G107" s="55"/>
    </row>
    <row r="108" spans="1:7" ht="15.75">
      <c r="A108" s="55"/>
      <c r="B108" s="55"/>
      <c r="C108" s="73"/>
      <c r="D108" s="55"/>
      <c r="E108" s="55"/>
      <c r="F108" s="55"/>
      <c r="G108" s="55"/>
    </row>
    <row r="109" spans="1:7" ht="15.75">
      <c r="A109" s="55"/>
      <c r="B109" s="55"/>
      <c r="C109" s="73"/>
      <c r="D109" s="55"/>
      <c r="E109" s="55"/>
      <c r="F109" s="55"/>
      <c r="G109" s="55"/>
    </row>
    <row r="110" spans="1:7" ht="15.75">
      <c r="A110" s="55"/>
      <c r="B110" s="55"/>
      <c r="C110" s="73"/>
      <c r="D110" s="55"/>
      <c r="E110" s="55"/>
      <c r="F110" s="55"/>
      <c r="G110" s="55"/>
    </row>
    <row r="111" spans="1:7" ht="15.75">
      <c r="A111" s="55"/>
      <c r="B111" s="55"/>
      <c r="C111" s="73"/>
      <c r="D111" s="55"/>
      <c r="E111" s="55"/>
      <c r="F111" s="55"/>
      <c r="G111" s="55"/>
    </row>
    <row r="112" spans="1:7" ht="15.75">
      <c r="A112" s="55"/>
      <c r="B112" s="55"/>
      <c r="C112" s="73"/>
      <c r="D112" s="55"/>
      <c r="E112" s="55"/>
      <c r="F112" s="55"/>
      <c r="G112" s="55"/>
    </row>
    <row r="113" spans="1:7" ht="15.75">
      <c r="A113" s="55"/>
      <c r="B113" s="55"/>
      <c r="C113" s="73"/>
      <c r="D113" s="55"/>
      <c r="E113" s="55"/>
      <c r="F113" s="55"/>
      <c r="G113" s="55"/>
    </row>
    <row r="114" spans="1:7" ht="15.75">
      <c r="A114" s="55"/>
      <c r="B114" s="55"/>
      <c r="C114" s="73"/>
      <c r="D114" s="55"/>
      <c r="E114" s="55"/>
      <c r="F114" s="55"/>
      <c r="G114" s="55"/>
    </row>
    <row r="115" spans="1:7" ht="15.75">
      <c r="A115" s="55"/>
      <c r="B115" s="55"/>
      <c r="C115" s="73"/>
      <c r="D115" s="55"/>
      <c r="E115" s="55"/>
      <c r="F115" s="55"/>
      <c r="G115" s="55"/>
    </row>
    <row r="116" spans="1:7" ht="15.75">
      <c r="A116" s="55"/>
      <c r="B116" s="55"/>
      <c r="C116" s="73"/>
      <c r="D116" s="55"/>
      <c r="E116" s="55"/>
      <c r="F116" s="55"/>
      <c r="G116" s="55"/>
    </row>
    <row r="117" spans="1:7" ht="15.75">
      <c r="A117" s="55"/>
      <c r="B117" s="55"/>
      <c r="C117" s="73"/>
      <c r="D117" s="55"/>
      <c r="E117" s="55"/>
      <c r="F117" s="55"/>
      <c r="G117" s="55"/>
    </row>
    <row r="118" spans="1:7" ht="15.75">
      <c r="A118" s="55"/>
      <c r="B118" s="55"/>
      <c r="C118" s="73"/>
      <c r="D118" s="55"/>
      <c r="E118" s="55"/>
      <c r="F118" s="55"/>
      <c r="G118" s="55"/>
    </row>
    <row r="119" spans="1:7" ht="15.75">
      <c r="A119" s="55"/>
      <c r="B119" s="55"/>
      <c r="C119" s="73"/>
      <c r="D119" s="55"/>
      <c r="E119" s="55"/>
      <c r="F119" s="55"/>
      <c r="G119" s="55"/>
    </row>
    <row r="120" spans="1:7" ht="15.75">
      <c r="A120" s="55"/>
      <c r="B120" s="55"/>
      <c r="C120" s="73"/>
      <c r="D120" s="55"/>
      <c r="E120" s="55"/>
      <c r="F120" s="55"/>
      <c r="G120" s="55"/>
    </row>
    <row r="121" spans="1:7" ht="15.75">
      <c r="A121" s="55"/>
      <c r="B121" s="55"/>
      <c r="C121" s="73"/>
      <c r="D121" s="55"/>
      <c r="E121" s="55"/>
      <c r="F121" s="55"/>
      <c r="G121" s="55"/>
    </row>
    <row r="122" spans="1:7" ht="15.75">
      <c r="A122" s="55"/>
      <c r="B122" s="55"/>
      <c r="C122" s="73"/>
      <c r="D122" s="55"/>
      <c r="E122" s="55"/>
      <c r="F122" s="55"/>
      <c r="G122" s="55"/>
    </row>
    <row r="123" spans="1:7" ht="15.75">
      <c r="A123" s="55"/>
      <c r="B123" s="55"/>
      <c r="C123" s="73"/>
      <c r="D123" s="55"/>
      <c r="E123" s="55"/>
      <c r="F123" s="55"/>
      <c r="G123" s="55"/>
    </row>
    <row r="124" spans="1:7" ht="15.75">
      <c r="A124" s="55"/>
      <c r="B124" s="55"/>
      <c r="C124" s="73"/>
      <c r="D124" s="55"/>
      <c r="E124" s="55"/>
      <c r="F124" s="55"/>
      <c r="G124" s="55"/>
    </row>
    <row r="125" spans="1:7" ht="15.75">
      <c r="A125" s="55"/>
      <c r="B125" s="55"/>
      <c r="C125" s="73"/>
      <c r="D125" s="55"/>
      <c r="E125" s="55"/>
      <c r="F125" s="55"/>
      <c r="G125" s="55"/>
    </row>
    <row r="126" spans="1:2" ht="15.75">
      <c r="A126" s="55"/>
      <c r="B126" s="55"/>
    </row>
  </sheetData>
  <sheetProtection/>
  <mergeCells count="5">
    <mergeCell ref="C59:F59"/>
    <mergeCell ref="C27:F27"/>
    <mergeCell ref="C28:F28"/>
    <mergeCell ref="C46:F46"/>
    <mergeCell ref="C47:G47"/>
  </mergeCells>
  <printOptions horizontalCentered="1"/>
  <pageMargins left="0.5905511811023623" right="0.24" top="0.84" bottom="0.2362204724409449" header="0.37" footer="0.1968503937007874"/>
  <pageSetup firstPageNumber="60" useFirstPageNumber="1" orientation="landscape" paperSize="9" scale="70" r:id="rId3"/>
  <headerFooter alignWithMargins="0">
    <oddHeader>&amp;R&amp;"Arial,полужирный"&amp;11 &amp;"Arial Narrow,обычный"
</oddHeader>
  </headerFooter>
  <rowBreaks count="1" manualBreakCount="1">
    <brk id="27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5.57421875" defaultRowHeight="12.75"/>
  <cols>
    <col min="1" max="1" width="5.57421875" style="23" customWidth="1"/>
    <col min="2" max="2" width="60.7109375" style="23" customWidth="1"/>
    <col min="3" max="3" width="60.7109375" style="43" customWidth="1"/>
    <col min="4" max="4" width="13.00390625" style="23" customWidth="1"/>
    <col min="5" max="7" width="18.28125" style="23" customWidth="1"/>
    <col min="8" max="11" width="8.8515625" style="18" customWidth="1"/>
    <col min="12" max="255" width="8.8515625" style="23" customWidth="1"/>
    <col min="256" max="16384" width="5.57421875" style="23" customWidth="1"/>
  </cols>
  <sheetData>
    <row r="1" spans="2:3" s="18" customFormat="1" ht="15.75">
      <c r="B1" s="19" t="s">
        <v>257</v>
      </c>
      <c r="C1" s="20"/>
    </row>
    <row r="2" spans="1:9" s="18" customFormat="1" ht="15.75" customHeight="1">
      <c r="A2" s="21" t="s">
        <v>258</v>
      </c>
      <c r="B2" s="21"/>
      <c r="C2" s="20"/>
      <c r="H2" s="107"/>
      <c r="I2" s="108"/>
    </row>
    <row r="3" spans="1:9" ht="15.75" customHeight="1">
      <c r="A3" s="47"/>
      <c r="B3" s="47"/>
      <c r="C3" s="46"/>
      <c r="D3" s="47"/>
      <c r="E3" s="47"/>
      <c r="F3" s="47"/>
      <c r="G3" s="47"/>
      <c r="H3" s="107"/>
      <c r="I3" s="108"/>
    </row>
    <row r="4" spans="1:10" ht="66" customHeight="1">
      <c r="A4" s="24" t="s">
        <v>777</v>
      </c>
      <c r="B4" s="24" t="s">
        <v>778</v>
      </c>
      <c r="C4" s="25" t="s">
        <v>779</v>
      </c>
      <c r="D4" s="26" t="s">
        <v>780</v>
      </c>
      <c r="E4" s="24" t="s">
        <v>781</v>
      </c>
      <c r="F4" s="27" t="s">
        <v>782</v>
      </c>
      <c r="G4" s="28" t="s">
        <v>783</v>
      </c>
      <c r="H4" s="29"/>
      <c r="I4" s="29"/>
      <c r="J4" s="22"/>
    </row>
    <row r="5" spans="1:10" ht="36" customHeight="1">
      <c r="A5" s="160">
        <v>1</v>
      </c>
      <c r="B5" s="203" t="s">
        <v>350</v>
      </c>
      <c r="C5" s="204" t="s">
        <v>335</v>
      </c>
      <c r="D5" s="132" t="s">
        <v>855</v>
      </c>
      <c r="E5" s="155" t="s">
        <v>354</v>
      </c>
      <c r="F5" s="575" t="s">
        <v>304</v>
      </c>
      <c r="G5" s="575" t="s">
        <v>304</v>
      </c>
      <c r="H5" s="108"/>
      <c r="I5" s="108"/>
      <c r="J5" s="107"/>
    </row>
    <row r="6" spans="1:11" s="33" customFormat="1" ht="31.5">
      <c r="A6" s="170">
        <v>2</v>
      </c>
      <c r="B6" s="205" t="s">
        <v>324</v>
      </c>
      <c r="C6" s="198" t="s">
        <v>259</v>
      </c>
      <c r="D6" s="137" t="s">
        <v>855</v>
      </c>
      <c r="E6" s="206">
        <v>104</v>
      </c>
      <c r="F6" s="576">
        <v>1037290</v>
      </c>
      <c r="G6" s="576">
        <f>E6*F6</f>
        <v>107878160</v>
      </c>
      <c r="H6" s="35"/>
      <c r="I6" s="100"/>
      <c r="J6" s="35"/>
      <c r="K6" s="31"/>
    </row>
    <row r="7" spans="1:11" s="33" customFormat="1" ht="31.5">
      <c r="A7" s="170">
        <v>3</v>
      </c>
      <c r="B7" s="205" t="s">
        <v>326</v>
      </c>
      <c r="C7" s="198" t="s">
        <v>325</v>
      </c>
      <c r="D7" s="137" t="s">
        <v>855</v>
      </c>
      <c r="E7" s="206">
        <v>52</v>
      </c>
      <c r="F7" s="576">
        <v>598600</v>
      </c>
      <c r="G7" s="576">
        <f>E7*F7</f>
        <v>31127200</v>
      </c>
      <c r="H7" s="35"/>
      <c r="I7" s="100"/>
      <c r="J7" s="35"/>
      <c r="K7" s="31"/>
    </row>
    <row r="8" spans="1:11" s="33" customFormat="1" ht="31.5">
      <c r="A8" s="170">
        <v>4</v>
      </c>
      <c r="B8" s="189" t="s">
        <v>351</v>
      </c>
      <c r="C8" s="198" t="s">
        <v>383</v>
      </c>
      <c r="D8" s="137" t="s">
        <v>855</v>
      </c>
      <c r="E8" s="206">
        <v>54</v>
      </c>
      <c r="F8" s="576">
        <v>2423160</v>
      </c>
      <c r="G8" s="576">
        <f>E8*F8</f>
        <v>130850640</v>
      </c>
      <c r="H8" s="35"/>
      <c r="I8" s="100"/>
      <c r="J8" s="107"/>
      <c r="K8" s="31"/>
    </row>
    <row r="9" spans="1:11" s="33" customFormat="1" ht="34.5" customHeight="1">
      <c r="A9" s="172">
        <v>5</v>
      </c>
      <c r="B9" s="189" t="s">
        <v>352</v>
      </c>
      <c r="C9" s="198" t="s">
        <v>353</v>
      </c>
      <c r="D9" s="137" t="s">
        <v>855</v>
      </c>
      <c r="E9" s="155" t="s">
        <v>354</v>
      </c>
      <c r="F9" s="576" t="s">
        <v>304</v>
      </c>
      <c r="G9" s="576" t="s">
        <v>304</v>
      </c>
      <c r="H9" s="35"/>
      <c r="I9" s="100"/>
      <c r="J9" s="35"/>
      <c r="K9" s="31"/>
    </row>
    <row r="10" spans="1:11" s="33" customFormat="1" ht="18.75" customHeight="1">
      <c r="A10" s="172"/>
      <c r="B10" s="189"/>
      <c r="C10" s="198"/>
      <c r="D10" s="207"/>
      <c r="E10" s="155"/>
      <c r="F10" s="576"/>
      <c r="G10" s="576"/>
      <c r="H10" s="35"/>
      <c r="I10" s="100"/>
      <c r="J10" s="35"/>
      <c r="K10" s="31"/>
    </row>
    <row r="11" spans="1:11" s="33" customFormat="1" ht="18.75" customHeight="1">
      <c r="A11" s="172"/>
      <c r="B11" s="172"/>
      <c r="C11" s="198"/>
      <c r="D11" s="155"/>
      <c r="E11" s="155"/>
      <c r="F11" s="576"/>
      <c r="G11" s="576"/>
      <c r="H11" s="35"/>
      <c r="I11" s="100"/>
      <c r="J11" s="31"/>
      <c r="K11" s="31"/>
    </row>
    <row r="12" spans="1:11" s="33" customFormat="1" ht="18.75" customHeight="1">
      <c r="A12" s="172"/>
      <c r="B12" s="172"/>
      <c r="C12" s="198"/>
      <c r="D12" s="155"/>
      <c r="E12" s="155"/>
      <c r="F12" s="576"/>
      <c r="G12" s="576"/>
      <c r="H12" s="35"/>
      <c r="I12" s="100"/>
      <c r="J12" s="31"/>
      <c r="K12" s="31"/>
    </row>
    <row r="13" spans="1:11" s="33" customFormat="1" ht="18.75" customHeight="1">
      <c r="A13" s="170"/>
      <c r="B13" s="170"/>
      <c r="C13" s="198"/>
      <c r="D13" s="155"/>
      <c r="E13" s="155"/>
      <c r="F13" s="576"/>
      <c r="G13" s="576"/>
      <c r="H13" s="35"/>
      <c r="I13" s="100"/>
      <c r="J13" s="31"/>
      <c r="K13" s="31"/>
    </row>
    <row r="14" spans="1:11" s="33" customFormat="1" ht="18.75" customHeight="1">
      <c r="A14" s="170"/>
      <c r="B14" s="170"/>
      <c r="C14" s="198"/>
      <c r="D14" s="155"/>
      <c r="E14" s="155"/>
      <c r="F14" s="576"/>
      <c r="G14" s="576"/>
      <c r="H14" s="35"/>
      <c r="I14" s="100"/>
      <c r="J14" s="31"/>
      <c r="K14" s="31"/>
    </row>
    <row r="15" spans="1:11" s="33" customFormat="1" ht="18.75" customHeight="1">
      <c r="A15" s="170"/>
      <c r="B15" s="170"/>
      <c r="C15" s="198"/>
      <c r="D15" s="155"/>
      <c r="E15" s="155"/>
      <c r="F15" s="576"/>
      <c r="G15" s="576"/>
      <c r="H15" s="101"/>
      <c r="I15" s="100"/>
      <c r="J15" s="31"/>
      <c r="K15" s="31"/>
    </row>
    <row r="16" spans="1:11" s="33" customFormat="1" ht="18.75" customHeight="1">
      <c r="A16" s="172"/>
      <c r="B16" s="172"/>
      <c r="C16" s="198"/>
      <c r="D16" s="155"/>
      <c r="E16" s="155"/>
      <c r="F16" s="576"/>
      <c r="G16" s="576"/>
      <c r="H16" s="31"/>
      <c r="I16" s="31"/>
      <c r="J16" s="31"/>
      <c r="K16" s="31"/>
    </row>
    <row r="17" spans="1:11" s="33" customFormat="1" ht="18.75" customHeight="1">
      <c r="A17" s="172"/>
      <c r="B17" s="172"/>
      <c r="C17" s="198"/>
      <c r="D17" s="155"/>
      <c r="E17" s="155"/>
      <c r="F17" s="576"/>
      <c r="G17" s="576"/>
      <c r="H17" s="31"/>
      <c r="I17" s="31"/>
      <c r="J17" s="31"/>
      <c r="K17" s="31"/>
    </row>
    <row r="18" spans="1:11" s="33" customFormat="1" ht="18.75" customHeight="1">
      <c r="A18" s="172"/>
      <c r="B18" s="172"/>
      <c r="C18" s="198"/>
      <c r="D18" s="155"/>
      <c r="E18" s="155"/>
      <c r="F18" s="576"/>
      <c r="G18" s="576"/>
      <c r="H18" s="31"/>
      <c r="I18" s="31"/>
      <c r="J18" s="31"/>
      <c r="K18" s="31"/>
    </row>
    <row r="19" spans="1:11" s="33" customFormat="1" ht="18.75" customHeight="1">
      <c r="A19" s="172"/>
      <c r="B19" s="172"/>
      <c r="C19" s="208"/>
      <c r="D19" s="191"/>
      <c r="E19" s="191"/>
      <c r="F19" s="576"/>
      <c r="G19" s="576"/>
      <c r="H19" s="31"/>
      <c r="I19" s="31"/>
      <c r="J19" s="31"/>
      <c r="K19" s="31"/>
    </row>
    <row r="20" spans="1:11" s="33" customFormat="1" ht="18.75" customHeight="1" thickBot="1">
      <c r="A20" s="192"/>
      <c r="B20" s="192"/>
      <c r="C20" s="209"/>
      <c r="D20" s="194"/>
      <c r="E20" s="194"/>
      <c r="F20" s="577"/>
      <c r="G20" s="578"/>
      <c r="H20" s="31"/>
      <c r="I20" s="31"/>
      <c r="J20" s="31"/>
      <c r="K20" s="31"/>
    </row>
    <row r="21" spans="1:11" s="33" customFormat="1" ht="18.75" customHeight="1" thickBot="1">
      <c r="A21" s="201"/>
      <c r="B21" s="202" t="s">
        <v>260</v>
      </c>
      <c r="C21" s="737" t="s">
        <v>261</v>
      </c>
      <c r="D21" s="738"/>
      <c r="E21" s="738"/>
      <c r="F21" s="738"/>
      <c r="G21" s="607">
        <f>SUM(G6:G20)</f>
        <v>269856000</v>
      </c>
      <c r="H21" s="31"/>
      <c r="I21" s="31"/>
      <c r="J21" s="31"/>
      <c r="K21" s="31"/>
    </row>
    <row r="22" spans="1:11" s="33" customFormat="1" ht="18.75" customHeight="1">
      <c r="A22" s="95"/>
      <c r="B22" s="95"/>
      <c r="C22" s="36"/>
      <c r="D22" s="35"/>
      <c r="E22" s="35"/>
      <c r="F22" s="35"/>
      <c r="G22" s="35"/>
      <c r="H22" s="31"/>
      <c r="I22" s="31"/>
      <c r="J22" s="31"/>
      <c r="K22" s="31"/>
    </row>
    <row r="23" spans="1:7" ht="15.75" customHeight="1">
      <c r="A23" s="37"/>
      <c r="B23" s="37"/>
      <c r="C23" s="38"/>
      <c r="D23" s="37"/>
      <c r="E23" s="37"/>
      <c r="F23" s="37"/>
      <c r="G23" s="37"/>
    </row>
    <row r="24" spans="1:7" ht="15.75" customHeight="1">
      <c r="A24" s="37"/>
      <c r="B24" s="37"/>
      <c r="C24" s="38"/>
      <c r="D24" s="37"/>
      <c r="E24" s="37"/>
      <c r="F24" s="37"/>
      <c r="G24" s="37"/>
    </row>
    <row r="25" spans="1:7" ht="15.75" customHeight="1">
      <c r="A25" s="42"/>
      <c r="B25" s="42"/>
      <c r="C25" s="40"/>
      <c r="D25" s="37"/>
      <c r="E25" s="37"/>
      <c r="F25" s="37"/>
      <c r="G25" s="37"/>
    </row>
    <row r="26" spans="1:7" ht="15.75" customHeight="1">
      <c r="A26" s="42"/>
      <c r="B26" s="42"/>
      <c r="C26" s="40"/>
      <c r="D26" s="37"/>
      <c r="E26" s="37"/>
      <c r="F26" s="37"/>
      <c r="G26" s="37"/>
    </row>
    <row r="27" spans="1:7" ht="15.75" customHeight="1">
      <c r="A27" s="42"/>
      <c r="B27" s="42"/>
      <c r="C27" s="708"/>
      <c r="D27" s="708"/>
      <c r="E27" s="708"/>
      <c r="F27" s="708"/>
      <c r="G27" s="37"/>
    </row>
    <row r="28" spans="1:7" ht="15.75">
      <c r="A28" s="18"/>
      <c r="B28" s="18"/>
      <c r="C28" s="20"/>
      <c r="D28" s="18"/>
      <c r="E28" s="18"/>
      <c r="F28" s="18"/>
      <c r="G28" s="18"/>
    </row>
    <row r="29" spans="1:7" ht="15.75">
      <c r="A29" s="21"/>
      <c r="B29" s="21"/>
      <c r="C29" s="20"/>
      <c r="D29" s="18"/>
      <c r="E29" s="18"/>
      <c r="F29" s="18"/>
      <c r="G29" s="18"/>
    </row>
    <row r="30" spans="1:7" ht="15.75">
      <c r="A30" s="18"/>
      <c r="B30" s="18"/>
      <c r="C30" s="20"/>
      <c r="D30" s="18"/>
      <c r="E30" s="18"/>
      <c r="F30" s="18"/>
      <c r="G30" s="18"/>
    </row>
    <row r="31" spans="1:7" ht="31.5" customHeight="1">
      <c r="A31" s="37"/>
      <c r="B31" s="37"/>
      <c r="C31" s="35"/>
      <c r="D31" s="35"/>
      <c r="E31" s="35"/>
      <c r="F31" s="37"/>
      <c r="G31" s="37"/>
    </row>
    <row r="32" spans="1:7" ht="15.75" customHeight="1">
      <c r="A32" s="35"/>
      <c r="B32" s="35"/>
      <c r="C32" s="38"/>
      <c r="D32" s="37"/>
      <c r="E32" s="37"/>
      <c r="F32" s="37"/>
      <c r="G32" s="37"/>
    </row>
    <row r="33" spans="1:7" ht="15.75" customHeight="1">
      <c r="A33" s="35"/>
      <c r="B33" s="35"/>
      <c r="C33" s="38"/>
      <c r="D33" s="37"/>
      <c r="E33" s="37"/>
      <c r="F33" s="37"/>
      <c r="G33" s="37"/>
    </row>
    <row r="34" spans="1:7" ht="15.75" customHeight="1">
      <c r="A34" s="39"/>
      <c r="B34" s="39"/>
      <c r="C34" s="40"/>
      <c r="D34" s="35"/>
      <c r="E34" s="35"/>
      <c r="F34" s="35"/>
      <c r="G34" s="35"/>
    </row>
    <row r="35" spans="1:7" ht="15.75" customHeight="1">
      <c r="A35" s="39"/>
      <c r="B35" s="39"/>
      <c r="C35" s="40"/>
      <c r="D35" s="35"/>
      <c r="E35" s="35"/>
      <c r="F35" s="35"/>
      <c r="G35" s="35"/>
    </row>
    <row r="36" spans="1:7" ht="15.75" customHeight="1">
      <c r="A36" s="39"/>
      <c r="B36" s="39"/>
      <c r="C36" s="40"/>
      <c r="D36" s="35"/>
      <c r="E36" s="35"/>
      <c r="F36" s="35"/>
      <c r="G36" s="35"/>
    </row>
    <row r="37" spans="1:7" ht="15.75" customHeight="1">
      <c r="A37" s="35"/>
      <c r="B37" s="35"/>
      <c r="C37" s="38"/>
      <c r="D37" s="35"/>
      <c r="E37" s="35"/>
      <c r="F37" s="35"/>
      <c r="G37" s="35"/>
    </row>
    <row r="38" spans="1:7" ht="15.75" customHeight="1">
      <c r="A38" s="39"/>
      <c r="B38" s="39"/>
      <c r="C38" s="40"/>
      <c r="D38" s="35"/>
      <c r="E38" s="35"/>
      <c r="F38" s="35"/>
      <c r="G38" s="35"/>
    </row>
    <row r="39" spans="1:7" ht="15.75" customHeight="1">
      <c r="A39" s="39"/>
      <c r="B39" s="39"/>
      <c r="C39" s="40"/>
      <c r="D39" s="35"/>
      <c r="E39" s="35"/>
      <c r="F39" s="35"/>
      <c r="G39" s="35"/>
    </row>
    <row r="40" spans="1:7" ht="15.75" customHeight="1">
      <c r="A40" s="39"/>
      <c r="B40" s="39"/>
      <c r="C40" s="40"/>
      <c r="D40" s="35"/>
      <c r="E40" s="35"/>
      <c r="F40" s="35"/>
      <c r="G40" s="35"/>
    </row>
    <row r="41" spans="1:7" ht="15.75" customHeight="1">
      <c r="A41" s="35"/>
      <c r="B41" s="35"/>
      <c r="C41" s="38"/>
      <c r="D41" s="35"/>
      <c r="E41" s="35"/>
      <c r="F41" s="35"/>
      <c r="G41" s="35"/>
    </row>
    <row r="42" spans="1:7" ht="15.75" customHeight="1">
      <c r="A42" s="35"/>
      <c r="B42" s="35"/>
      <c r="C42" s="41"/>
      <c r="D42" s="35"/>
      <c r="E42" s="35"/>
      <c r="F42" s="35"/>
      <c r="G42" s="35"/>
    </row>
    <row r="43" spans="1:7" ht="15.75" customHeight="1">
      <c r="A43" s="35"/>
      <c r="B43" s="35"/>
      <c r="C43" s="41"/>
      <c r="D43" s="35"/>
      <c r="E43" s="35"/>
      <c r="F43" s="35"/>
      <c r="G43" s="35"/>
    </row>
    <row r="44" spans="1:7" ht="31.5" customHeight="1">
      <c r="A44" s="35"/>
      <c r="B44" s="35"/>
      <c r="C44" s="41"/>
      <c r="D44" s="35"/>
      <c r="E44" s="35"/>
      <c r="F44" s="35"/>
      <c r="G44" s="35"/>
    </row>
    <row r="45" spans="1:7" ht="15.75" customHeight="1">
      <c r="A45" s="35"/>
      <c r="B45" s="35"/>
      <c r="C45" s="41"/>
      <c r="D45" s="35"/>
      <c r="E45" s="35"/>
      <c r="F45" s="35"/>
      <c r="G45" s="35"/>
    </row>
    <row r="46" spans="1:7" ht="15.75" customHeight="1">
      <c r="A46" s="37"/>
      <c r="B46" s="37"/>
      <c r="C46" s="41"/>
      <c r="D46" s="37"/>
      <c r="E46" s="37"/>
      <c r="F46" s="42"/>
      <c r="G46" s="37"/>
    </row>
    <row r="47" spans="1:7" ht="15.75" customHeight="1">
      <c r="A47" s="42"/>
      <c r="B47" s="42"/>
      <c r="C47" s="38"/>
      <c r="D47" s="37"/>
      <c r="E47" s="37"/>
      <c r="F47" s="37"/>
      <c r="G47" s="37"/>
    </row>
    <row r="48" spans="1:7" ht="15.75" customHeight="1">
      <c r="A48" s="42"/>
      <c r="B48" s="42"/>
      <c r="C48" s="38"/>
      <c r="D48" s="37"/>
      <c r="E48" s="37"/>
      <c r="F48" s="37"/>
      <c r="G48" s="37"/>
    </row>
    <row r="49" spans="1:7" ht="15.75" customHeight="1">
      <c r="A49" s="37"/>
      <c r="B49" s="37"/>
      <c r="C49" s="38"/>
      <c r="D49" s="37"/>
      <c r="E49" s="37"/>
      <c r="F49" s="37"/>
      <c r="G49" s="37"/>
    </row>
    <row r="50" spans="1:7" ht="15.75" customHeight="1">
      <c r="A50" s="37"/>
      <c r="B50" s="37"/>
      <c r="C50" s="41"/>
      <c r="D50" s="37"/>
      <c r="E50" s="37"/>
      <c r="F50" s="37"/>
      <c r="G50" s="37"/>
    </row>
    <row r="51" spans="1:7" ht="15.75" customHeight="1">
      <c r="A51" s="37"/>
      <c r="B51" s="37"/>
      <c r="C51" s="38"/>
      <c r="D51" s="37"/>
      <c r="E51" s="37"/>
      <c r="F51" s="37"/>
      <c r="G51" s="37"/>
    </row>
    <row r="52" spans="1:7" ht="15.75" customHeight="1">
      <c r="A52" s="42"/>
      <c r="B52" s="42"/>
      <c r="C52" s="40"/>
      <c r="D52" s="37"/>
      <c r="E52" s="37"/>
      <c r="F52" s="37"/>
      <c r="G52" s="37"/>
    </row>
    <row r="53" spans="1:7" ht="15.75" customHeight="1">
      <c r="A53" s="42"/>
      <c r="B53" s="42"/>
      <c r="C53" s="40"/>
      <c r="D53" s="37"/>
      <c r="E53" s="37"/>
      <c r="F53" s="37"/>
      <c r="G53" s="37"/>
    </row>
    <row r="54" spans="1:7" ht="15.75" customHeight="1">
      <c r="A54" s="42"/>
      <c r="B54" s="42"/>
      <c r="C54" s="708"/>
      <c r="D54" s="708"/>
      <c r="E54" s="708"/>
      <c r="F54" s="708"/>
      <c r="G54" s="37"/>
    </row>
    <row r="55" spans="1:7" ht="15.75">
      <c r="A55" s="18"/>
      <c r="B55" s="18"/>
      <c r="C55" s="20"/>
      <c r="D55" s="18"/>
      <c r="E55" s="18"/>
      <c r="F55" s="18"/>
      <c r="G55" s="18"/>
    </row>
    <row r="56" spans="1:7" ht="15.75">
      <c r="A56" s="18"/>
      <c r="B56" s="18"/>
      <c r="C56" s="20"/>
      <c r="D56" s="18"/>
      <c r="E56" s="18"/>
      <c r="F56" s="18"/>
      <c r="G56" s="18"/>
    </row>
    <row r="57" spans="1:7" ht="15.75">
      <c r="A57" s="18"/>
      <c r="B57" s="18"/>
      <c r="C57" s="20"/>
      <c r="D57" s="18"/>
      <c r="E57" s="18"/>
      <c r="F57" s="18"/>
      <c r="G57" s="18"/>
    </row>
    <row r="58" spans="1:7" ht="15.75">
      <c r="A58" s="18"/>
      <c r="B58" s="18"/>
      <c r="C58" s="20"/>
      <c r="D58" s="18"/>
      <c r="E58" s="18"/>
      <c r="F58" s="18"/>
      <c r="G58" s="18"/>
    </row>
    <row r="59" spans="1:7" ht="15.75">
      <c r="A59" s="18"/>
      <c r="B59" s="18"/>
      <c r="C59" s="20"/>
      <c r="D59" s="18"/>
      <c r="E59" s="18"/>
      <c r="F59" s="18"/>
      <c r="G59" s="18"/>
    </row>
    <row r="60" spans="1:7" ht="15.75">
      <c r="A60" s="18"/>
      <c r="B60" s="18"/>
      <c r="C60" s="20"/>
      <c r="D60" s="18"/>
      <c r="E60" s="18"/>
      <c r="F60" s="18"/>
      <c r="G60" s="18"/>
    </row>
    <row r="61" spans="1:7" ht="15.75">
      <c r="A61" s="18"/>
      <c r="B61" s="18"/>
      <c r="C61" s="20"/>
      <c r="D61" s="18"/>
      <c r="E61" s="18"/>
      <c r="F61" s="18"/>
      <c r="G61" s="18"/>
    </row>
    <row r="62" spans="1:7" ht="15.75">
      <c r="A62" s="18"/>
      <c r="B62" s="18"/>
      <c r="C62" s="20"/>
      <c r="D62" s="18"/>
      <c r="E62" s="18"/>
      <c r="F62" s="18"/>
      <c r="G62" s="18"/>
    </row>
    <row r="63" spans="1:7" ht="15.75">
      <c r="A63" s="18"/>
      <c r="B63" s="18"/>
      <c r="C63" s="20"/>
      <c r="D63" s="18"/>
      <c r="E63" s="18"/>
      <c r="F63" s="18"/>
      <c r="G63" s="18"/>
    </row>
    <row r="64" spans="1:7" ht="15.75">
      <c r="A64" s="18"/>
      <c r="B64" s="18"/>
      <c r="C64" s="20"/>
      <c r="D64" s="18"/>
      <c r="E64" s="18"/>
      <c r="F64" s="18"/>
      <c r="G64" s="18"/>
    </row>
    <row r="65" spans="1:7" ht="15.75">
      <c r="A65" s="18"/>
      <c r="B65" s="18"/>
      <c r="C65" s="20"/>
      <c r="D65" s="18"/>
      <c r="E65" s="18"/>
      <c r="F65" s="18"/>
      <c r="G65" s="18"/>
    </row>
    <row r="66" spans="1:7" ht="15.75">
      <c r="A66" s="18"/>
      <c r="B66" s="18"/>
      <c r="C66" s="20"/>
      <c r="D66" s="18"/>
      <c r="E66" s="18"/>
      <c r="F66" s="18"/>
      <c r="G66" s="18"/>
    </row>
    <row r="67" spans="1:7" ht="15.75">
      <c r="A67" s="18"/>
      <c r="B67" s="18"/>
      <c r="C67" s="20"/>
      <c r="D67" s="18"/>
      <c r="E67" s="18"/>
      <c r="F67" s="18"/>
      <c r="G67" s="18"/>
    </row>
    <row r="68" spans="1:7" ht="15.75">
      <c r="A68" s="18"/>
      <c r="B68" s="18"/>
      <c r="C68" s="20"/>
      <c r="D68" s="18"/>
      <c r="E68" s="18"/>
      <c r="F68" s="18"/>
      <c r="G68" s="18"/>
    </row>
    <row r="69" spans="1:7" ht="15.75">
      <c r="A69" s="18"/>
      <c r="B69" s="18"/>
      <c r="C69" s="20"/>
      <c r="D69" s="18"/>
      <c r="E69" s="18"/>
      <c r="F69" s="18"/>
      <c r="G69" s="18"/>
    </row>
    <row r="70" spans="1:7" ht="15.75">
      <c r="A70" s="18"/>
      <c r="B70" s="18"/>
      <c r="C70" s="20"/>
      <c r="D70" s="18"/>
      <c r="E70" s="18"/>
      <c r="F70" s="18"/>
      <c r="G70" s="18"/>
    </row>
    <row r="71" spans="1:7" ht="15.75">
      <c r="A71" s="18"/>
      <c r="B71" s="18"/>
      <c r="C71" s="20"/>
      <c r="D71" s="18"/>
      <c r="E71" s="18"/>
      <c r="F71" s="18"/>
      <c r="G71" s="18"/>
    </row>
    <row r="72" spans="1:7" ht="15.75">
      <c r="A72" s="18"/>
      <c r="B72" s="18"/>
      <c r="C72" s="20"/>
      <c r="D72" s="18"/>
      <c r="E72" s="18"/>
      <c r="F72" s="18"/>
      <c r="G72" s="18"/>
    </row>
    <row r="73" spans="1:7" ht="15.75">
      <c r="A73" s="18"/>
      <c r="B73" s="18"/>
      <c r="C73" s="20"/>
      <c r="D73" s="18"/>
      <c r="E73" s="18"/>
      <c r="F73" s="18"/>
      <c r="G73" s="18"/>
    </row>
    <row r="74" spans="1:7" ht="15.75">
      <c r="A74" s="18"/>
      <c r="B74" s="18"/>
      <c r="C74" s="20"/>
      <c r="D74" s="18"/>
      <c r="E74" s="18"/>
      <c r="F74" s="18"/>
      <c r="G74" s="18"/>
    </row>
    <row r="75" spans="1:7" ht="15.75">
      <c r="A75" s="18"/>
      <c r="B75" s="18"/>
      <c r="C75" s="20"/>
      <c r="D75" s="18"/>
      <c r="E75" s="18"/>
      <c r="F75" s="18"/>
      <c r="G75" s="18"/>
    </row>
    <row r="76" spans="1:7" ht="15.75">
      <c r="A76" s="18"/>
      <c r="B76" s="18"/>
      <c r="C76" s="20"/>
      <c r="D76" s="18"/>
      <c r="E76" s="18"/>
      <c r="F76" s="18"/>
      <c r="G76" s="18"/>
    </row>
    <row r="77" spans="1:7" ht="15.75">
      <c r="A77" s="18"/>
      <c r="B77" s="18"/>
      <c r="C77" s="20"/>
      <c r="D77" s="18"/>
      <c r="E77" s="18"/>
      <c r="F77" s="18"/>
      <c r="G77" s="18"/>
    </row>
    <row r="78" spans="1:7" ht="15.75">
      <c r="A78" s="18"/>
      <c r="B78" s="18"/>
      <c r="C78" s="20"/>
      <c r="D78" s="18"/>
      <c r="E78" s="18"/>
      <c r="F78" s="18"/>
      <c r="G78" s="18"/>
    </row>
    <row r="79" spans="1:7" ht="15.75">
      <c r="A79" s="18"/>
      <c r="B79" s="18"/>
      <c r="C79" s="20"/>
      <c r="D79" s="18"/>
      <c r="E79" s="18"/>
      <c r="F79" s="18"/>
      <c r="G79" s="18"/>
    </row>
    <row r="80" spans="1:7" ht="15.75">
      <c r="A80" s="18"/>
      <c r="B80" s="18"/>
      <c r="C80" s="20"/>
      <c r="D80" s="18"/>
      <c r="E80" s="18"/>
      <c r="F80" s="18"/>
      <c r="G80" s="18"/>
    </row>
    <row r="81" spans="1:7" ht="15.75">
      <c r="A81" s="18"/>
      <c r="B81" s="18"/>
      <c r="C81" s="20"/>
      <c r="D81" s="18"/>
      <c r="E81" s="18"/>
      <c r="F81" s="18"/>
      <c r="G81" s="18"/>
    </row>
    <row r="82" spans="1:7" ht="15.75">
      <c r="A82" s="18"/>
      <c r="B82" s="18"/>
      <c r="C82" s="20"/>
      <c r="D82" s="18"/>
      <c r="E82" s="18"/>
      <c r="F82" s="18"/>
      <c r="G82" s="18"/>
    </row>
    <row r="83" spans="1:7" ht="15.75">
      <c r="A83" s="18"/>
      <c r="B83" s="18"/>
      <c r="C83" s="20"/>
      <c r="D83" s="18"/>
      <c r="E83" s="18"/>
      <c r="F83" s="18"/>
      <c r="G83" s="18"/>
    </row>
    <row r="84" spans="1:7" ht="15.75">
      <c r="A84" s="18"/>
      <c r="B84" s="18"/>
      <c r="C84" s="20"/>
      <c r="D84" s="18"/>
      <c r="E84" s="18"/>
      <c r="F84" s="18"/>
      <c r="G84" s="18"/>
    </row>
    <row r="85" spans="1:7" ht="15.75">
      <c r="A85" s="18"/>
      <c r="B85" s="18"/>
      <c r="C85" s="20"/>
      <c r="D85" s="18"/>
      <c r="E85" s="18"/>
      <c r="F85" s="18"/>
      <c r="G85" s="18"/>
    </row>
    <row r="86" spans="1:7" ht="15.75">
      <c r="A86" s="18"/>
      <c r="B86" s="18"/>
      <c r="C86" s="20"/>
      <c r="D86" s="18"/>
      <c r="E86" s="18"/>
      <c r="F86" s="18"/>
      <c r="G86" s="18"/>
    </row>
    <row r="87" spans="1:7" ht="15.75">
      <c r="A87" s="18"/>
      <c r="B87" s="18"/>
      <c r="C87" s="20"/>
      <c r="D87" s="18"/>
      <c r="E87" s="18"/>
      <c r="F87" s="18"/>
      <c r="G87" s="18"/>
    </row>
    <row r="88" spans="1:7" ht="15.75">
      <c r="A88" s="18"/>
      <c r="B88" s="18"/>
      <c r="C88" s="20"/>
      <c r="D88" s="18"/>
      <c r="E88" s="18"/>
      <c r="F88" s="18"/>
      <c r="G88" s="18"/>
    </row>
    <row r="89" spans="1:7" ht="15.75">
      <c r="A89" s="18"/>
      <c r="B89" s="18"/>
      <c r="C89" s="20"/>
      <c r="D89" s="18"/>
      <c r="E89" s="18"/>
      <c r="F89" s="18"/>
      <c r="G89" s="18"/>
    </row>
    <row r="90" spans="1:7" ht="15.75">
      <c r="A90" s="18"/>
      <c r="B90" s="18"/>
      <c r="C90" s="20"/>
      <c r="D90" s="18"/>
      <c r="E90" s="18"/>
      <c r="F90" s="18"/>
      <c r="G90" s="18"/>
    </row>
    <row r="91" spans="1:7" ht="15.75">
      <c r="A91" s="18"/>
      <c r="B91" s="18"/>
      <c r="C91" s="20"/>
      <c r="D91" s="18"/>
      <c r="E91" s="18"/>
      <c r="F91" s="18"/>
      <c r="G91" s="18"/>
    </row>
    <row r="92" spans="1:7" ht="15.75">
      <c r="A92" s="18"/>
      <c r="B92" s="18"/>
      <c r="C92" s="20"/>
      <c r="D92" s="18"/>
      <c r="E92" s="18"/>
      <c r="F92" s="18"/>
      <c r="G92" s="18"/>
    </row>
    <row r="93" spans="1:7" ht="15.75">
      <c r="A93" s="18"/>
      <c r="B93" s="18"/>
      <c r="C93" s="20"/>
      <c r="D93" s="18"/>
      <c r="E93" s="18"/>
      <c r="F93" s="18"/>
      <c r="G93" s="18"/>
    </row>
    <row r="94" spans="1:7" ht="15.75">
      <c r="A94" s="18"/>
      <c r="B94" s="18"/>
      <c r="C94" s="20"/>
      <c r="D94" s="18"/>
      <c r="E94" s="18"/>
      <c r="F94" s="18"/>
      <c r="G94" s="18"/>
    </row>
    <row r="95" spans="1:7" ht="15.75">
      <c r="A95" s="18"/>
      <c r="B95" s="18"/>
      <c r="C95" s="20"/>
      <c r="D95" s="18"/>
      <c r="E95" s="18"/>
      <c r="F95" s="18"/>
      <c r="G95" s="18"/>
    </row>
    <row r="96" spans="1:7" ht="15.75">
      <c r="A96" s="18"/>
      <c r="B96" s="18"/>
      <c r="C96" s="20"/>
      <c r="D96" s="18"/>
      <c r="E96" s="18"/>
      <c r="F96" s="18"/>
      <c r="G96" s="18"/>
    </row>
    <row r="97" spans="1:7" ht="15.75">
      <c r="A97" s="18"/>
      <c r="B97" s="18"/>
      <c r="C97" s="20"/>
      <c r="D97" s="18"/>
      <c r="E97" s="18"/>
      <c r="F97" s="18"/>
      <c r="G97" s="18"/>
    </row>
    <row r="98" spans="1:7" ht="15.75">
      <c r="A98" s="18"/>
      <c r="B98" s="18"/>
      <c r="C98" s="20"/>
      <c r="D98" s="18"/>
      <c r="E98" s="18"/>
      <c r="F98" s="18"/>
      <c r="G98" s="18"/>
    </row>
    <row r="99" spans="1:7" ht="15.75">
      <c r="A99" s="18"/>
      <c r="B99" s="18"/>
      <c r="C99" s="20"/>
      <c r="D99" s="18"/>
      <c r="E99" s="18"/>
      <c r="F99" s="18"/>
      <c r="G99" s="18"/>
    </row>
    <row r="100" spans="1:7" ht="15.75">
      <c r="A100" s="18"/>
      <c r="B100" s="18"/>
      <c r="C100" s="20"/>
      <c r="D100" s="18"/>
      <c r="E100" s="18"/>
      <c r="F100" s="18"/>
      <c r="G100" s="18"/>
    </row>
    <row r="101" spans="1:7" ht="15.75">
      <c r="A101" s="18"/>
      <c r="B101" s="18"/>
      <c r="C101" s="20"/>
      <c r="D101" s="18"/>
      <c r="E101" s="18"/>
      <c r="F101" s="18"/>
      <c r="G101" s="18"/>
    </row>
    <row r="102" spans="1:7" ht="15.75">
      <c r="A102" s="18"/>
      <c r="B102" s="18"/>
      <c r="C102" s="20"/>
      <c r="D102" s="18"/>
      <c r="E102" s="18"/>
      <c r="F102" s="18"/>
      <c r="G102" s="18"/>
    </row>
    <row r="103" spans="1:7" ht="15.75">
      <c r="A103" s="18"/>
      <c r="B103" s="18"/>
      <c r="C103" s="20"/>
      <c r="D103" s="18"/>
      <c r="E103" s="18"/>
      <c r="F103" s="18"/>
      <c r="G103" s="18"/>
    </row>
    <row r="104" spans="1:7" ht="15.75">
      <c r="A104" s="18"/>
      <c r="B104" s="18"/>
      <c r="C104" s="20"/>
      <c r="D104" s="18"/>
      <c r="E104" s="18"/>
      <c r="F104" s="18"/>
      <c r="G104" s="18"/>
    </row>
    <row r="105" spans="1:7" ht="15.75">
      <c r="A105" s="18"/>
      <c r="B105" s="18"/>
      <c r="C105" s="20"/>
      <c r="D105" s="18"/>
      <c r="E105" s="18"/>
      <c r="F105" s="18"/>
      <c r="G105" s="18"/>
    </row>
    <row r="106" spans="1:7" ht="15.75">
      <c r="A106" s="18"/>
      <c r="B106" s="18"/>
      <c r="C106" s="20"/>
      <c r="D106" s="18"/>
      <c r="E106" s="18"/>
      <c r="F106" s="18"/>
      <c r="G106" s="18"/>
    </row>
    <row r="107" spans="1:7" ht="15.75">
      <c r="A107" s="18"/>
      <c r="B107" s="18"/>
      <c r="C107" s="20"/>
      <c r="D107" s="18"/>
      <c r="E107" s="18"/>
      <c r="F107" s="18"/>
      <c r="G107" s="18"/>
    </row>
    <row r="108" spans="1:7" ht="15.75">
      <c r="A108" s="18"/>
      <c r="B108" s="18"/>
      <c r="C108" s="20"/>
      <c r="D108" s="18"/>
      <c r="E108" s="18"/>
      <c r="F108" s="18"/>
      <c r="G108" s="18"/>
    </row>
    <row r="109" spans="1:7" ht="15.75">
      <c r="A109" s="18"/>
      <c r="B109" s="18"/>
      <c r="C109" s="20"/>
      <c r="D109" s="18"/>
      <c r="E109" s="18"/>
      <c r="F109" s="18"/>
      <c r="G109" s="18"/>
    </row>
    <row r="110" spans="1:7" ht="15.75">
      <c r="A110" s="18"/>
      <c r="B110" s="18"/>
      <c r="C110" s="20"/>
      <c r="D110" s="18"/>
      <c r="E110" s="18"/>
      <c r="F110" s="18"/>
      <c r="G110" s="18"/>
    </row>
    <row r="111" spans="1:7" ht="15.75">
      <c r="A111" s="18"/>
      <c r="B111" s="18"/>
      <c r="C111" s="20"/>
      <c r="D111" s="18"/>
      <c r="E111" s="18"/>
      <c r="F111" s="18"/>
      <c r="G111" s="18"/>
    </row>
    <row r="112" spans="1:7" ht="15.75">
      <c r="A112" s="18"/>
      <c r="B112" s="18"/>
      <c r="C112" s="20"/>
      <c r="D112" s="18"/>
      <c r="E112" s="18"/>
      <c r="F112" s="18"/>
      <c r="G112" s="18"/>
    </row>
    <row r="113" spans="1:7" ht="15.75">
      <c r="A113" s="18"/>
      <c r="B113" s="18"/>
      <c r="C113" s="20"/>
      <c r="D113" s="18"/>
      <c r="E113" s="18"/>
      <c r="F113" s="18"/>
      <c r="G113" s="18"/>
    </row>
    <row r="114" spans="1:7" ht="15.75">
      <c r="A114" s="18"/>
      <c r="B114" s="18"/>
      <c r="C114" s="20"/>
      <c r="D114" s="18"/>
      <c r="E114" s="18"/>
      <c r="F114" s="18"/>
      <c r="G114" s="18"/>
    </row>
    <row r="115" spans="1:7" ht="15.75">
      <c r="A115" s="18"/>
      <c r="B115" s="18"/>
      <c r="C115" s="20"/>
      <c r="D115" s="18"/>
      <c r="E115" s="18"/>
      <c r="F115" s="18"/>
      <c r="G115" s="18"/>
    </row>
    <row r="116" spans="1:7" ht="15.75">
      <c r="A116" s="18"/>
      <c r="B116" s="18"/>
      <c r="C116" s="20"/>
      <c r="D116" s="18"/>
      <c r="E116" s="18"/>
      <c r="F116" s="18"/>
      <c r="G116" s="18"/>
    </row>
    <row r="117" spans="1:7" ht="15.75">
      <c r="A117" s="18"/>
      <c r="B117" s="18"/>
      <c r="C117" s="20"/>
      <c r="D117" s="18"/>
      <c r="E117" s="18"/>
      <c r="F117" s="18"/>
      <c r="G117" s="18"/>
    </row>
    <row r="118" spans="1:7" ht="15.75">
      <c r="A118" s="18"/>
      <c r="B118" s="18"/>
      <c r="C118" s="20"/>
      <c r="D118" s="18"/>
      <c r="E118" s="18"/>
      <c r="F118" s="18"/>
      <c r="G118" s="18"/>
    </row>
    <row r="119" spans="1:7" ht="15.75">
      <c r="A119" s="18"/>
      <c r="B119" s="18"/>
      <c r="C119" s="20"/>
      <c r="D119" s="18"/>
      <c r="E119" s="18"/>
      <c r="F119" s="18"/>
      <c r="G119" s="18"/>
    </row>
    <row r="120" spans="1:7" ht="15.75">
      <c r="A120" s="18"/>
      <c r="B120" s="18"/>
      <c r="C120" s="20"/>
      <c r="D120" s="18"/>
      <c r="E120" s="18"/>
      <c r="F120" s="18"/>
      <c r="G120" s="18"/>
    </row>
  </sheetData>
  <sheetProtection/>
  <mergeCells count="3">
    <mergeCell ref="C21:F21"/>
    <mergeCell ref="C27:F27"/>
    <mergeCell ref="C54:F54"/>
  </mergeCells>
  <printOptions horizontalCentered="1"/>
  <pageMargins left="0.5905511811023623" right="0.5905511811023623" top="1.1811023622047245" bottom="0.984251968503937" header="0.3937007874015748" footer="0.5118110236220472"/>
  <pageSetup firstPageNumber="60" useFirstPageNumber="1" orientation="landscape" paperSize="9" scale="70" r:id="rId3"/>
  <headerFooter alignWithMargins="0">
    <oddHeader>&amp;R&amp;"Arial,полужирный"&amp;11 &amp;"Arial Narrow,обычный"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omarov_e</cp:lastModifiedBy>
  <cp:lastPrinted>2010-05-29T07:01:40Z</cp:lastPrinted>
  <dcterms:created xsi:type="dcterms:W3CDTF">2009-04-01T05:01:02Z</dcterms:created>
  <dcterms:modified xsi:type="dcterms:W3CDTF">2010-05-30T06:46:11Z</dcterms:modified>
  <cp:category/>
  <cp:version/>
  <cp:contentType/>
  <cp:contentStatus/>
</cp:coreProperties>
</file>